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otice" sheetId="1" r:id="rId1"/>
    <sheet name="Devis Carburant" sheetId="2" r:id="rId2"/>
    <sheet name="Centrage Cessna 152" sheetId="3" r:id="rId3"/>
    <sheet name="Centrage Cessna 172R" sheetId="4" r:id="rId4"/>
  </sheets>
  <definedNames>
    <definedName name="_xlnm.Print_Area" localSheetId="2">'Centrage Cessna 152'!$A$1:$T$45</definedName>
    <definedName name="_xlnm.Print_Area" localSheetId="3">'Centrage Cessna 172R'!$A$1:$N$49</definedName>
    <definedName name="Altitude">"#REF!"</definedName>
    <definedName name="B">"#REF!"</definedName>
    <definedName name="CM">"#REF!"</definedName>
    <definedName name="Conso_horaire">"#REF!"</definedName>
    <definedName name="Contenu_réservoir">"#REF!"</definedName>
    <definedName name="Distance">"#REF!"</definedName>
    <definedName name="Force_vent">"#REF!"</definedName>
    <definedName name="Ground_speed">"#REF!"</definedName>
    <definedName name="Provenance_vent">"#REF!"</definedName>
    <definedName name="Requête1">"#REF!"</definedName>
    <definedName name="RM">"#REF!"</definedName>
    <definedName name="Vitesse_avion">"#REF!"</definedName>
    <definedName name="Z_E3BE8DF4_33D9_43B0_9E29_65881D78187B__wvu_Cols">'Centrage Cessna 152'!$A:$I</definedName>
    <definedName name="Z_E3BE8DF4_33D9_43B0_9E29_65881D78187B__wvu_PrintArea">'Centrage Cessna 152'!$A$1:$T$45</definedName>
    <definedName name="Z_E3BE8DF4_33D9_43B0_9E29_65881D78187B__wvu_PrintArea_1">'Centrage Cessna 172R'!$A$1:$N$49</definedName>
    <definedName name="_lat1">"#REF!"</definedName>
    <definedName name="_lat2">"#REF!"</definedName>
    <definedName name="_lon1">"#REF!"</definedName>
    <definedName name="_lon2">"#REF!"</definedName>
    <definedName name="_xlnm_Print_Area">'Centrage Cessna 152'!$A$1:$T$45</definedName>
    <definedName name="_xlnm_Print_Area_1">'Centrage Cessna 172R'!$A$1:$N$49</definedName>
  </definedNames>
  <calcPr fullCalcOnLoad="1"/>
</workbook>
</file>

<file path=xl/sharedStrings.xml><?xml version="1.0" encoding="utf-8"?>
<sst xmlns="http://schemas.openxmlformats.org/spreadsheetml/2006/main" count="91" uniqueCount="70">
  <si>
    <t>Les calculs suivants sont valables pour les feuilles de pesées des avions en date de Mars 2012</t>
  </si>
  <si>
    <t>Le devis de carburant doit être renseigné en fonction de la nav prévue</t>
  </si>
  <si>
    <t>Les infos de quantités d'essences doivent être reportées sur les feuilles suivantes en fonction de l'avion utilisé</t>
  </si>
  <si>
    <t>La quantité essence au roulage et d'integration prend en compte les 10% de reserve obligatoire</t>
  </si>
  <si>
    <t>Entrez suivant l'avion choisi, les valeurs dans les cases vertes.</t>
  </si>
  <si>
    <t>Le diagramme de centrage sera automatiquement mis à jour</t>
  </si>
  <si>
    <t>Les pilotes sont responsables du bon centrage de leur avion dans toutes les phases de vol.</t>
  </si>
  <si>
    <t>Bons vols</t>
  </si>
  <si>
    <t>Yannick</t>
  </si>
  <si>
    <t>Devis carburant minimum pour le trajet</t>
  </si>
  <si>
    <t>Les variables pour le calcul de votre vol sont les cases vertes à remplir</t>
  </si>
  <si>
    <t>CONSOMMATION en Litres</t>
  </si>
  <si>
    <t>Temps en mn</t>
  </si>
  <si>
    <t>F-152</t>
  </si>
  <si>
    <t>F-172</t>
  </si>
  <si>
    <t>Branche 1</t>
  </si>
  <si>
    <t>Branche 2</t>
  </si>
  <si>
    <t>Branche 3</t>
  </si>
  <si>
    <t>Branche 4</t>
  </si>
  <si>
    <t>réserve</t>
  </si>
  <si>
    <t>10% + 20mn</t>
  </si>
  <si>
    <t>nbre d'intégration (x5L)</t>
  </si>
  <si>
    <t>nbre de roulage (x5L)</t>
  </si>
  <si>
    <t>total à embarquer</t>
  </si>
  <si>
    <t>Maxi autorisé</t>
  </si>
  <si>
    <t>CENTRAGE CESSNA 152   F-GJCI</t>
  </si>
  <si>
    <t>Cette fiche est établie suivant le rapport de pesée du 11/02/10</t>
  </si>
  <si>
    <t>Entrez la valeur moment</t>
  </si>
  <si>
    <t>F-GJCI</t>
  </si>
  <si>
    <t>Masse</t>
  </si>
  <si>
    <t>Moment</t>
  </si>
  <si>
    <t>CATEGORIE UTILITAIRE</t>
  </si>
  <si>
    <t xml:space="preserve">MASSE </t>
  </si>
  <si>
    <t>MOMENT</t>
  </si>
  <si>
    <t>kg.</t>
  </si>
  <si>
    <t>mkg.</t>
  </si>
  <si>
    <t>Catégorie</t>
  </si>
  <si>
    <t xml:space="preserve"> Masse à vide homologuée avec Huile 5,7 litres + 5 l essence inutilisable</t>
  </si>
  <si>
    <t>utilitaire</t>
  </si>
  <si>
    <t xml:space="preserve"> Essence D 0,72. Capacité totale utilisable 93 litres   </t>
  </si>
  <si>
    <t xml:space="preserve"> Essence restante en litres =</t>
  </si>
  <si>
    <t>98</t>
  </si>
  <si>
    <t xml:space="preserve"> Pilote et passager avant (de 0,89 à 1,04 m)</t>
  </si>
  <si>
    <t>Décollage</t>
  </si>
  <si>
    <t xml:space="preserve"> Bagages Zone 1 : 54 kg. max (de  1,27 à 1,93 m)</t>
  </si>
  <si>
    <t>Atterrissage</t>
  </si>
  <si>
    <t xml:space="preserve"> Bagages Zone 2 : 23 kg. max (de  1,93 à 2,39 m)</t>
  </si>
  <si>
    <r>
      <rPr>
        <i/>
        <sz val="10"/>
        <rFont val="Arial"/>
        <family val="2"/>
      </rPr>
      <t xml:space="preserve"> </t>
    </r>
    <r>
      <rPr>
        <i/>
        <u val="single"/>
        <sz val="10"/>
        <rFont val="Arial"/>
        <family val="2"/>
      </rPr>
      <t>Zone 1 + Zone 2 = 54 KG MAX.</t>
    </r>
  </si>
  <si>
    <t>sans carburant</t>
  </si>
  <si>
    <t xml:space="preserve"> MASSE TOTALE EN CHARGE DE L'AVION</t>
  </si>
  <si>
    <t>Delestage</t>
  </si>
  <si>
    <t xml:space="preserve"> Essence consommée en litres =</t>
  </si>
  <si>
    <t>35</t>
  </si>
  <si>
    <t>TROP LOURD !!!!</t>
  </si>
  <si>
    <t>MASSE OK</t>
  </si>
  <si>
    <t>CENTRAGE CESSNA 172   F-HPTV</t>
  </si>
  <si>
    <t>Cette fiche est établie suivant le dernier rapport de pesée  valide au  14/03/12</t>
  </si>
  <si>
    <t>F-HPTV</t>
  </si>
  <si>
    <t>CATEGORIE NORMALE</t>
  </si>
  <si>
    <t xml:space="preserve"> Masse à vide homologuée</t>
  </si>
  <si>
    <t xml:space="preserve"> Huile 7,6 litres</t>
  </si>
  <si>
    <t>normale</t>
  </si>
  <si>
    <t xml:space="preserve"> Essence D 0,72. Grande capacité 212 L dont 200 litres utilisables   </t>
  </si>
  <si>
    <t>206</t>
  </si>
  <si>
    <t xml:space="preserve"> Pilote et passager avant (de 0,86 à 1,17 m)</t>
  </si>
  <si>
    <t xml:space="preserve"> Passagers arrières</t>
  </si>
  <si>
    <t xml:space="preserve"> Bagages Zone 1 : 54 kg. max (de  2,08 à 2,74 m)</t>
  </si>
  <si>
    <t xml:space="preserve"> Bagages Zone 2 : 23 kg. max (de  2,74 à 3,61 m)</t>
  </si>
  <si>
    <t>Utilitaire</t>
  </si>
  <si>
    <t>60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</si>
</sst>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E+00"/>
    <numFmt numFmtId="167" formatCode="@&quot; l&quot;"/>
  </numFmts>
  <fonts count="2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20"/>
      <name val="Arial"/>
      <family val="2"/>
    </font>
    <font>
      <b/>
      <i/>
      <u val="double"/>
      <sz val="14"/>
      <color indexed="60"/>
      <name val="Arial"/>
      <family val="2"/>
    </font>
    <font>
      <b/>
      <i/>
      <sz val="12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medium">
        <color indexed="47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18"/>
      </left>
      <right style="double">
        <color indexed="8"/>
      </right>
      <top style="medium">
        <color indexed="18"/>
      </top>
      <bottom style="medium">
        <color indexed="1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Protection="1">
      <alignment/>
      <protection locked="0"/>
    </xf>
    <xf numFmtId="164" fontId="1" fillId="2" borderId="0" xfId="20" applyFont="1" applyFill="1" applyBorder="1" applyAlignment="1" applyProtection="1">
      <alignment horizontal="center" vertical="center"/>
      <protection/>
    </xf>
    <xf numFmtId="164" fontId="1" fillId="0" borderId="0" xfId="20" applyFont="1" applyFill="1" applyAlignment="1" applyProtection="1">
      <alignment horizontal="center" vertical="center"/>
      <protection/>
    </xf>
    <xf numFmtId="164" fontId="0" fillId="0" borderId="0" xfId="20" applyFill="1" applyProtection="1">
      <alignment/>
      <protection locked="0"/>
    </xf>
    <xf numFmtId="164" fontId="2" fillId="0" borderId="0" xfId="20" applyNumberFormat="1" applyFont="1" applyAlignment="1" applyProtection="1">
      <alignment horizontal="left"/>
      <protection/>
    </xf>
    <xf numFmtId="164" fontId="2" fillId="0" borderId="0" xfId="20" applyFont="1" applyAlignment="1" applyProtection="1">
      <alignment horizontal="center"/>
      <protection/>
    </xf>
    <xf numFmtId="164" fontId="2" fillId="0" borderId="0" xfId="20" applyFont="1" applyAlignment="1" applyProtection="1">
      <alignment horizontal="left"/>
      <protection/>
    </xf>
    <xf numFmtId="164" fontId="2" fillId="0" borderId="0" xfId="20" applyFont="1" applyBorder="1" applyAlignment="1" applyProtection="1">
      <alignment/>
      <protection/>
    </xf>
    <xf numFmtId="164" fontId="3" fillId="0" borderId="0" xfId="20" applyFont="1" applyAlignment="1" applyProtection="1">
      <alignment vertical="top"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2" fillId="2" borderId="2" xfId="20" applyFont="1" applyFill="1" applyBorder="1" applyAlignment="1" applyProtection="1">
      <alignment horizontal="center"/>
      <protection/>
    </xf>
    <xf numFmtId="164" fontId="2" fillId="2" borderId="3" xfId="20" applyFont="1" applyFill="1" applyBorder="1" applyAlignment="1" applyProtection="1">
      <alignment horizontal="center"/>
      <protection/>
    </xf>
    <xf numFmtId="164" fontId="3" fillId="3" borderId="4" xfId="20" applyFont="1" applyFill="1" applyBorder="1" applyAlignment="1" applyProtection="1">
      <alignment horizontal="center" vertical="center"/>
      <protection/>
    </xf>
    <xf numFmtId="165" fontId="2" fillId="4" borderId="5" xfId="20" applyNumberFormat="1" applyFont="1" applyFill="1" applyBorder="1" applyAlignment="1" applyProtection="1">
      <alignment horizontal="center" vertical="center"/>
      <protection locked="0"/>
    </xf>
    <xf numFmtId="165" fontId="2" fillId="5" borderId="6" xfId="20" applyNumberFormat="1" applyFont="1" applyFill="1" applyBorder="1" applyAlignment="1" applyProtection="1">
      <alignment horizontal="center" vertical="center"/>
      <protection/>
    </xf>
    <xf numFmtId="165" fontId="2" fillId="5" borderId="7" xfId="20" applyNumberFormat="1" applyFont="1" applyFill="1" applyBorder="1" applyAlignment="1" applyProtection="1">
      <alignment horizontal="center" vertical="center"/>
      <protection/>
    </xf>
    <xf numFmtId="164" fontId="3" fillId="3" borderId="8" xfId="20" applyFont="1" applyFill="1" applyBorder="1" applyAlignment="1" applyProtection="1">
      <alignment horizontal="center" vertical="center"/>
      <protection/>
    </xf>
    <xf numFmtId="165" fontId="2" fillId="4" borderId="9" xfId="20" applyNumberFormat="1" applyFont="1" applyFill="1" applyBorder="1" applyAlignment="1" applyProtection="1">
      <alignment horizontal="center" vertical="center"/>
      <protection locked="0"/>
    </xf>
    <xf numFmtId="165" fontId="2" fillId="5" borderId="10" xfId="20" applyNumberFormat="1" applyFont="1" applyFill="1" applyBorder="1" applyAlignment="1" applyProtection="1">
      <alignment horizontal="center" vertical="center"/>
      <protection/>
    </xf>
    <xf numFmtId="165" fontId="2" fillId="5" borderId="11" xfId="20" applyNumberFormat="1" applyFont="1" applyFill="1" applyBorder="1" applyAlignment="1" applyProtection="1">
      <alignment horizontal="center" vertical="center"/>
      <protection/>
    </xf>
    <xf numFmtId="165" fontId="2" fillId="4" borderId="12" xfId="20" applyNumberFormat="1" applyFont="1" applyFill="1" applyBorder="1" applyAlignment="1" applyProtection="1">
      <alignment horizontal="center" vertical="center"/>
      <protection locked="0"/>
    </xf>
    <xf numFmtId="164" fontId="3" fillId="3" borderId="13" xfId="20" applyFont="1" applyFill="1" applyBorder="1" applyAlignment="1" applyProtection="1">
      <alignment horizontal="center" vertical="center"/>
      <protection/>
    </xf>
    <xf numFmtId="164" fontId="3" fillId="5" borderId="12" xfId="20" applyFont="1" applyFill="1" applyBorder="1" applyAlignment="1" applyProtection="1">
      <alignment horizontal="center" vertical="center"/>
      <protection/>
    </xf>
    <xf numFmtId="165" fontId="2" fillId="5" borderId="14" xfId="20" applyNumberFormat="1" applyFont="1" applyFill="1" applyBorder="1" applyAlignment="1" applyProtection="1">
      <alignment horizontal="center" vertical="center"/>
      <protection/>
    </xf>
    <xf numFmtId="165" fontId="2" fillId="5" borderId="15" xfId="20" applyNumberFormat="1" applyFont="1" applyFill="1" applyBorder="1" applyAlignment="1" applyProtection="1">
      <alignment horizontal="center" vertical="center"/>
      <protection/>
    </xf>
    <xf numFmtId="164" fontId="3" fillId="3" borderId="16" xfId="20" applyFont="1" applyFill="1" applyBorder="1" applyAlignment="1" applyProtection="1">
      <alignment horizontal="center" vertical="center"/>
      <protection/>
    </xf>
    <xf numFmtId="164" fontId="2" fillId="4" borderId="17" xfId="20" applyFont="1" applyFill="1" applyBorder="1" applyAlignment="1" applyProtection="1">
      <alignment horizontal="center" vertical="center"/>
      <protection locked="0"/>
    </xf>
    <xf numFmtId="165" fontId="2" fillId="5" borderId="18" xfId="20" applyNumberFormat="1" applyFont="1" applyFill="1" applyBorder="1" applyAlignment="1" applyProtection="1">
      <alignment horizontal="center" vertical="center"/>
      <protection/>
    </xf>
    <xf numFmtId="165" fontId="2" fillId="5" borderId="19" xfId="20" applyNumberFormat="1" applyFont="1" applyFill="1" applyBorder="1" applyAlignment="1" applyProtection="1">
      <alignment horizontal="center" vertical="center"/>
      <protection/>
    </xf>
    <xf numFmtId="164" fontId="3" fillId="3" borderId="20" xfId="20" applyFont="1" applyFill="1" applyBorder="1" applyAlignment="1" applyProtection="1">
      <alignment horizontal="center" vertical="center"/>
      <protection/>
    </xf>
    <xf numFmtId="164" fontId="2" fillId="4" borderId="21" xfId="20" applyFont="1" applyFill="1" applyBorder="1" applyAlignment="1" applyProtection="1">
      <alignment horizontal="center" vertical="center"/>
      <protection locked="0"/>
    </xf>
    <xf numFmtId="165" fontId="2" fillId="5" borderId="22" xfId="20" applyNumberFormat="1" applyFont="1" applyFill="1" applyBorder="1" applyAlignment="1" applyProtection="1">
      <alignment horizontal="center" vertical="center"/>
      <protection/>
    </xf>
    <xf numFmtId="165" fontId="2" fillId="5" borderId="23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Fill="1" applyBorder="1" applyAlignment="1" applyProtection="1">
      <alignment horizontal="center" vertical="center"/>
      <protection/>
    </xf>
    <xf numFmtId="164" fontId="2" fillId="0" borderId="24" xfId="20" applyFont="1" applyFill="1" applyBorder="1" applyAlignment="1" applyProtection="1">
      <alignment horizontal="center" vertical="center"/>
      <protection/>
    </xf>
    <xf numFmtId="165" fontId="2" fillId="0" borderId="0" xfId="20" applyNumberFormat="1" applyFont="1" applyFill="1" applyBorder="1" applyAlignment="1" applyProtection="1">
      <alignment horizontal="center" vertical="center"/>
      <protection/>
    </xf>
    <xf numFmtId="164" fontId="2" fillId="5" borderId="25" xfId="20" applyFont="1" applyFill="1" applyBorder="1" applyAlignment="1" applyProtection="1">
      <alignment horizontal="center" vertical="center"/>
      <protection/>
    </xf>
    <xf numFmtId="165" fontId="2" fillId="3" borderId="26" xfId="20" applyNumberFormat="1" applyFont="1" applyFill="1" applyBorder="1" applyAlignment="1" applyProtection="1">
      <alignment horizontal="center" vertical="center"/>
      <protection/>
    </xf>
    <xf numFmtId="165" fontId="2" fillId="3" borderId="27" xfId="20" applyNumberFormat="1" applyFont="1" applyFill="1" applyBorder="1" applyAlignment="1" applyProtection="1">
      <alignment horizontal="center" vertical="center"/>
      <protection/>
    </xf>
    <xf numFmtId="164" fontId="3" fillId="3" borderId="25" xfId="20" applyFont="1" applyFill="1" applyBorder="1" applyAlignment="1" applyProtection="1">
      <alignment horizontal="center" vertical="center"/>
      <protection/>
    </xf>
    <xf numFmtId="165" fontId="2" fillId="5" borderId="2" xfId="20" applyNumberFormat="1" applyFont="1" applyFill="1" applyBorder="1" applyAlignment="1" applyProtection="1">
      <alignment horizontal="center" vertical="center"/>
      <protection/>
    </xf>
    <xf numFmtId="165" fontId="2" fillId="5" borderId="28" xfId="20" applyNumberFormat="1" applyFont="1" applyFill="1" applyBorder="1" applyAlignment="1" applyProtection="1">
      <alignment horizontal="center" vertical="center"/>
      <protection/>
    </xf>
    <xf numFmtId="164" fontId="0" fillId="0" borderId="0" xfId="20" applyProtection="1">
      <alignment/>
      <protection hidden="1"/>
    </xf>
    <xf numFmtId="164" fontId="4" fillId="4" borderId="0" xfId="20" applyNumberFormat="1" applyFont="1" applyFill="1" applyBorder="1" applyAlignment="1" applyProtection="1">
      <alignment horizontal="center"/>
      <protection locked="0"/>
    </xf>
    <xf numFmtId="164" fontId="0" fillId="0" borderId="0" xfId="20" applyBorder="1" applyProtection="1">
      <alignment/>
      <protection hidden="1"/>
    </xf>
    <xf numFmtId="164" fontId="5" fillId="0" borderId="0" xfId="20" applyNumberFormat="1" applyFont="1" applyAlignment="1" applyProtection="1">
      <alignment horizontal="left"/>
      <protection locked="0"/>
    </xf>
    <xf numFmtId="164" fontId="5" fillId="0" borderId="0" xfId="20" applyFont="1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locked="0"/>
    </xf>
    <xf numFmtId="164" fontId="0" fillId="0" borderId="0" xfId="20" applyAlignment="1" applyProtection="1">
      <alignment horizontal="center"/>
      <protection hidden="1"/>
    </xf>
    <xf numFmtId="166" fontId="6" fillId="0" borderId="0" xfId="20" applyNumberFormat="1" applyFont="1" applyBorder="1" applyAlignment="1" applyProtection="1">
      <alignment horizontal="right" textRotation="90" wrapText="1"/>
      <protection/>
    </xf>
    <xf numFmtId="164" fontId="0" fillId="0" borderId="0" xfId="20" applyProtection="1">
      <alignment/>
      <protection/>
    </xf>
    <xf numFmtId="164" fontId="0" fillId="5" borderId="1" xfId="20" applyFont="1" applyFill="1" applyBorder="1" applyAlignment="1" applyProtection="1">
      <alignment vertical="center"/>
      <protection/>
    </xf>
    <xf numFmtId="164" fontId="0" fillId="5" borderId="29" xfId="20" applyFont="1" applyFill="1" applyBorder="1" applyAlignment="1" applyProtection="1">
      <alignment horizontal="center" vertical="center"/>
      <protection/>
    </xf>
    <xf numFmtId="164" fontId="7" fillId="3" borderId="30" xfId="20" applyFont="1" applyFill="1" applyBorder="1" applyAlignment="1" applyProtection="1">
      <alignment horizontal="center" vertical="center"/>
      <protection/>
    </xf>
    <xf numFmtId="164" fontId="8" fillId="5" borderId="31" xfId="20" applyNumberFormat="1" applyFont="1" applyFill="1" applyBorder="1" applyAlignment="1" applyProtection="1">
      <alignment horizontal="center"/>
      <protection/>
    </xf>
    <xf numFmtId="164" fontId="7" fillId="5" borderId="32" xfId="20" applyFont="1" applyFill="1" applyBorder="1" applyAlignment="1" applyProtection="1">
      <alignment horizontal="center" vertical="center"/>
      <protection/>
    </xf>
    <xf numFmtId="164" fontId="7" fillId="5" borderId="33" xfId="20" applyFont="1" applyFill="1" applyBorder="1" applyAlignment="1" applyProtection="1">
      <alignment horizontal="center" vertical="center"/>
      <protection/>
    </xf>
    <xf numFmtId="164" fontId="7" fillId="5" borderId="34" xfId="20" applyFont="1" applyFill="1" applyBorder="1" applyAlignment="1" applyProtection="1">
      <alignment horizontal="center" vertical="center"/>
      <protection/>
    </xf>
    <xf numFmtId="164" fontId="7" fillId="5" borderId="35" xfId="20" applyFont="1" applyFill="1" applyBorder="1" applyAlignment="1" applyProtection="1">
      <alignment horizontal="center" vertical="center"/>
      <protection/>
    </xf>
    <xf numFmtId="164" fontId="7" fillId="3" borderId="0" xfId="20" applyFont="1" applyFill="1" applyBorder="1" applyAlignment="1" applyProtection="1">
      <alignment horizontal="center" vertical="center"/>
      <protection/>
    </xf>
    <xf numFmtId="164" fontId="7" fillId="3" borderId="36" xfId="20" applyFont="1" applyFill="1" applyBorder="1" applyAlignment="1" applyProtection="1">
      <alignment horizontal="center" vertical="center"/>
      <protection/>
    </xf>
    <xf numFmtId="164" fontId="5" fillId="5" borderId="37" xfId="20" applyNumberFormat="1" applyFont="1" applyFill="1" applyBorder="1" applyAlignment="1" applyProtection="1">
      <alignment horizontal="center"/>
      <protection/>
    </xf>
    <xf numFmtId="164" fontId="0" fillId="5" borderId="0" xfId="20" applyFill="1" applyBorder="1" applyAlignment="1" applyProtection="1">
      <alignment horizontal="center"/>
      <protection/>
    </xf>
    <xf numFmtId="164" fontId="9" fillId="3" borderId="0" xfId="20" applyFont="1" applyFill="1" applyBorder="1" applyAlignment="1" applyProtection="1">
      <alignment horizontal="center" vertical="center"/>
      <protection/>
    </xf>
    <xf numFmtId="165" fontId="9" fillId="3" borderId="38" xfId="20" applyNumberFormat="1" applyFont="1" applyFill="1" applyBorder="1" applyAlignment="1" applyProtection="1">
      <alignment horizontal="center" vertical="center"/>
      <protection/>
    </xf>
    <xf numFmtId="164" fontId="0" fillId="5" borderId="39" xfId="20" applyFont="1" applyFill="1" applyBorder="1" applyAlignment="1" applyProtection="1">
      <alignment vertical="center"/>
      <protection/>
    </xf>
    <xf numFmtId="164" fontId="0" fillId="5" borderId="40" xfId="20" applyFont="1" applyFill="1" applyBorder="1" applyAlignment="1" applyProtection="1">
      <alignment vertical="center"/>
      <protection/>
    </xf>
    <xf numFmtId="164" fontId="7" fillId="3" borderId="41" xfId="20" applyFont="1" applyFill="1" applyBorder="1" applyAlignment="1" applyProtection="1">
      <alignment horizontal="center" vertical="center"/>
      <protection/>
    </xf>
    <xf numFmtId="164" fontId="7" fillId="3" borderId="42" xfId="20" applyFont="1" applyFill="1" applyBorder="1" applyAlignment="1" applyProtection="1">
      <alignment horizontal="center" vertical="center"/>
      <protection/>
    </xf>
    <xf numFmtId="164" fontId="2" fillId="5" borderId="37" xfId="20" applyFont="1" applyFill="1" applyBorder="1" applyAlignment="1" applyProtection="1">
      <alignment horizontal="center"/>
      <protection/>
    </xf>
    <xf numFmtId="165" fontId="9" fillId="3" borderId="0" xfId="20" applyNumberFormat="1" applyFont="1" applyFill="1" applyBorder="1" applyAlignment="1" applyProtection="1">
      <alignment horizontal="center" vertical="center"/>
      <protection/>
    </xf>
    <xf numFmtId="164" fontId="9" fillId="3" borderId="38" xfId="20" applyFont="1" applyFill="1" applyBorder="1" applyAlignment="1" applyProtection="1">
      <alignment horizontal="center" vertical="center"/>
      <protection/>
    </xf>
    <xf numFmtId="164" fontId="0" fillId="3" borderId="34" xfId="20" applyFont="1" applyFill="1" applyBorder="1" applyAlignment="1" applyProtection="1">
      <alignment vertical="center"/>
      <protection/>
    </xf>
    <xf numFmtId="164" fontId="0" fillId="3" borderId="35" xfId="20" applyFont="1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/>
    </xf>
    <xf numFmtId="165" fontId="2" fillId="5" borderId="36" xfId="20" applyNumberFormat="1" applyFont="1" applyFill="1" applyBorder="1" applyAlignment="1" applyProtection="1">
      <alignment horizontal="center" vertical="center"/>
      <protection/>
    </xf>
    <xf numFmtId="164" fontId="2" fillId="5" borderId="37" xfId="20" applyFont="1" applyFill="1" applyBorder="1" applyAlignment="1" applyProtection="1">
      <alignment horizontal="center" vertical="center"/>
      <protection/>
    </xf>
    <xf numFmtId="164" fontId="0" fillId="3" borderId="12" xfId="20" applyFont="1" applyFill="1" applyBorder="1" applyAlignment="1" applyProtection="1">
      <alignment vertical="center"/>
      <protection/>
    </xf>
    <xf numFmtId="164" fontId="0" fillId="3" borderId="43" xfId="20" applyFont="1" applyFill="1" applyBorder="1" applyAlignment="1" applyProtection="1">
      <alignment vertical="center"/>
      <protection/>
    </xf>
    <xf numFmtId="165" fontId="2" fillId="5" borderId="12" xfId="20" applyNumberFormat="1" applyFont="1" applyFill="1" applyBorder="1" applyAlignment="1" applyProtection="1">
      <alignment horizontal="center" vertical="center"/>
      <protection/>
    </xf>
    <xf numFmtId="164" fontId="2" fillId="5" borderId="44" xfId="20" applyFont="1" applyFill="1" applyBorder="1" applyAlignment="1" applyProtection="1">
      <alignment vertical="center"/>
      <protection/>
    </xf>
    <xf numFmtId="164" fontId="7" fillId="5" borderId="37" xfId="20" applyFont="1" applyFill="1" applyBorder="1" applyAlignment="1" applyProtection="1">
      <alignment horizontal="center" vertical="center"/>
      <protection/>
    </xf>
    <xf numFmtId="164" fontId="7" fillId="5" borderId="0" xfId="20" applyFont="1" applyFill="1" applyBorder="1" applyAlignment="1" applyProtection="1">
      <alignment horizontal="center" vertical="center"/>
      <protection/>
    </xf>
    <xf numFmtId="164" fontId="0" fillId="3" borderId="34" xfId="20" applyFont="1" applyFill="1" applyBorder="1" applyAlignment="1" applyProtection="1">
      <alignment horizontal="right" vertical="center"/>
      <protection/>
    </xf>
    <xf numFmtId="167" fontId="10" fillId="4" borderId="45" xfId="20" applyNumberFormat="1" applyFont="1" applyFill="1" applyBorder="1" applyAlignment="1" applyProtection="1">
      <alignment horizontal="center" vertical="center"/>
      <protection locked="0"/>
    </xf>
    <xf numFmtId="165" fontId="2" fillId="5" borderId="0" xfId="20" applyNumberFormat="1" applyFont="1" applyFill="1" applyBorder="1" applyAlignment="1" applyProtection="1">
      <alignment horizontal="center" vertical="center"/>
      <protection/>
    </xf>
    <xf numFmtId="164" fontId="11" fillId="0" borderId="0" xfId="20" applyFont="1" applyBorder="1" applyAlignment="1" applyProtection="1">
      <alignment horizontal="center" vertical="center"/>
      <protection/>
    </xf>
    <xf numFmtId="164" fontId="0" fillId="5" borderId="37" xfId="20" applyFont="1" applyFill="1" applyBorder="1" applyAlignment="1" applyProtection="1">
      <alignment vertical="center"/>
      <protection/>
    </xf>
    <xf numFmtId="164" fontId="0" fillId="5" borderId="0" xfId="20" applyFont="1" applyFill="1" applyBorder="1" applyAlignment="1" applyProtection="1">
      <alignment vertical="center"/>
      <protection/>
    </xf>
    <xf numFmtId="164" fontId="0" fillId="3" borderId="9" xfId="20" applyFont="1" applyFill="1" applyBorder="1" applyAlignment="1" applyProtection="1">
      <alignment vertical="center"/>
      <protection/>
    </xf>
    <xf numFmtId="164" fontId="0" fillId="3" borderId="46" xfId="20" applyFont="1" applyFill="1" applyBorder="1" applyAlignment="1" applyProtection="1">
      <alignment vertical="center"/>
      <protection/>
    </xf>
    <xf numFmtId="165" fontId="2" fillId="4" borderId="47" xfId="20" applyNumberFormat="1" applyFont="1" applyFill="1" applyBorder="1" applyAlignment="1" applyProtection="1">
      <alignment horizontal="center" vertical="center"/>
      <protection locked="0"/>
    </xf>
    <xf numFmtId="165" fontId="2" fillId="5" borderId="48" xfId="20" applyNumberFormat="1" applyFont="1" applyFill="1" applyBorder="1" applyAlignment="1" applyProtection="1">
      <alignment horizontal="center" vertical="center"/>
      <protection/>
    </xf>
    <xf numFmtId="164" fontId="0" fillId="5" borderId="49" xfId="20" applyFont="1" applyFill="1" applyBorder="1" applyAlignment="1" applyProtection="1">
      <alignment vertical="center"/>
      <protection/>
    </xf>
    <xf numFmtId="164" fontId="7" fillId="5" borderId="47" xfId="20" applyFont="1" applyFill="1" applyBorder="1" applyAlignment="1" applyProtection="1">
      <alignment horizontal="right" vertical="center"/>
      <protection/>
    </xf>
    <xf numFmtId="165" fontId="9" fillId="3" borderId="47" xfId="20" applyNumberFormat="1" applyFont="1" applyFill="1" applyBorder="1" applyAlignment="1" applyProtection="1">
      <alignment horizontal="center" vertical="center"/>
      <protection/>
    </xf>
    <xf numFmtId="165" fontId="9" fillId="3" borderId="50" xfId="20" applyNumberFormat="1" applyFont="1" applyFill="1" applyBorder="1" applyAlignment="1" applyProtection="1">
      <alignment horizontal="center" vertical="center"/>
      <protection/>
    </xf>
    <xf numFmtId="164" fontId="12" fillId="0" borderId="0" xfId="20" applyFont="1" applyBorder="1" applyAlignment="1" applyProtection="1">
      <alignment horizontal="left" vertical="center"/>
      <protection hidden="1" locked="0"/>
    </xf>
    <xf numFmtId="164" fontId="0" fillId="3" borderId="51" xfId="20" applyFont="1" applyFill="1" applyBorder="1" applyAlignment="1" applyProtection="1">
      <alignment vertical="center"/>
      <protection/>
    </xf>
    <xf numFmtId="165" fontId="2" fillId="4" borderId="14" xfId="20" applyNumberFormat="1" applyFont="1" applyFill="1" applyBorder="1" applyAlignment="1" applyProtection="1">
      <alignment horizontal="center" vertical="center"/>
      <protection locked="0"/>
    </xf>
    <xf numFmtId="165" fontId="2" fillId="5" borderId="44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vertical="center"/>
      <protection/>
    </xf>
    <xf numFmtId="164" fontId="13" fillId="0" borderId="0" xfId="20" applyFont="1" applyAlignment="1" applyProtection="1">
      <alignment horizontal="center"/>
      <protection/>
    </xf>
    <xf numFmtId="164" fontId="13" fillId="0" borderId="0" xfId="20" applyFont="1" applyProtection="1">
      <alignment/>
      <protection/>
    </xf>
    <xf numFmtId="164" fontId="14" fillId="3" borderId="34" xfId="20" applyFont="1" applyFill="1" applyBorder="1" applyAlignment="1" applyProtection="1">
      <alignment vertical="center"/>
      <protection/>
    </xf>
    <xf numFmtId="165" fontId="2" fillId="4" borderId="52" xfId="20" applyNumberFormat="1" applyFont="1" applyFill="1" applyBorder="1" applyAlignment="1" applyProtection="1">
      <alignment horizontal="center" vertical="center"/>
      <protection locked="0"/>
    </xf>
    <xf numFmtId="165" fontId="2" fillId="5" borderId="53" xfId="20" applyNumberFormat="1" applyFont="1" applyFill="1" applyBorder="1" applyAlignment="1" applyProtection="1">
      <alignment horizontal="center" vertical="center"/>
      <protection/>
    </xf>
    <xf numFmtId="164" fontId="0" fillId="5" borderId="54" xfId="20" applyFont="1" applyFill="1" applyBorder="1" applyAlignment="1" applyProtection="1">
      <alignment vertical="center"/>
      <protection/>
    </xf>
    <xf numFmtId="164" fontId="7" fillId="5" borderId="41" xfId="20" applyFont="1" applyFill="1" applyBorder="1" applyAlignment="1" applyProtection="1">
      <alignment horizontal="right" vertical="center"/>
      <protection/>
    </xf>
    <xf numFmtId="165" fontId="9" fillId="3" borderId="41" xfId="20" applyNumberFormat="1" applyFont="1" applyFill="1" applyBorder="1" applyAlignment="1" applyProtection="1">
      <alignment horizontal="center" vertical="center"/>
      <protection/>
    </xf>
    <xf numFmtId="165" fontId="9" fillId="3" borderId="55" xfId="20" applyNumberFormat="1" applyFont="1" applyFill="1" applyBorder="1" applyAlignment="1" applyProtection="1">
      <alignment horizontal="center" vertical="center"/>
      <protection/>
    </xf>
    <xf numFmtId="164" fontId="7" fillId="5" borderId="56" xfId="20" applyFont="1" applyFill="1" applyBorder="1" applyAlignment="1" applyProtection="1">
      <alignment vertical="center"/>
      <protection/>
    </xf>
    <xf numFmtId="164" fontId="0" fillId="5" borderId="30" xfId="20" applyFont="1" applyFill="1" applyBorder="1" applyAlignment="1" applyProtection="1">
      <alignment vertical="center"/>
      <protection/>
    </xf>
    <xf numFmtId="165" fontId="2" fillId="3" borderId="57" xfId="20" applyNumberFormat="1" applyFont="1" applyFill="1" applyBorder="1" applyAlignment="1" applyProtection="1">
      <alignment horizontal="center" vertical="center"/>
      <protection/>
    </xf>
    <xf numFmtId="165" fontId="2" fillId="3" borderId="58" xfId="20" applyNumberFormat="1" applyFont="1" applyFill="1" applyBorder="1" applyAlignment="1" applyProtection="1">
      <alignment horizontal="center"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0" fillId="3" borderId="56" xfId="20" applyFont="1" applyFill="1" applyBorder="1" applyAlignment="1" applyProtection="1">
      <alignment horizontal="right" vertical="center"/>
      <protection/>
    </xf>
    <xf numFmtId="167" fontId="10" fillId="4" borderId="59" xfId="20" applyNumberFormat="1" applyFont="1" applyFill="1" applyBorder="1" applyAlignment="1" applyProtection="1">
      <alignment horizontal="center" vertical="center"/>
      <protection locked="0"/>
    </xf>
    <xf numFmtId="165" fontId="2" fillId="5" borderId="57" xfId="20" applyNumberFormat="1" applyFont="1" applyFill="1" applyBorder="1" applyAlignment="1" applyProtection="1">
      <alignment horizontal="center" vertical="center"/>
      <protection/>
    </xf>
    <xf numFmtId="165" fontId="2" fillId="5" borderId="58" xfId="20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vertical="center"/>
      <protection hidden="1"/>
    </xf>
    <xf numFmtId="164" fontId="3" fillId="0" borderId="0" xfId="20" applyFont="1" applyBorder="1" applyAlignment="1" applyProtection="1">
      <alignment vertical="center"/>
      <protection hidden="1"/>
    </xf>
    <xf numFmtId="165" fontId="2" fillId="0" borderId="0" xfId="20" applyNumberFormat="1" applyFont="1" applyBorder="1" applyAlignment="1" applyProtection="1">
      <alignment horizontal="center" vertical="center"/>
      <protection hidden="1"/>
    </xf>
    <xf numFmtId="164" fontId="7" fillId="0" borderId="0" xfId="20" applyFont="1" applyBorder="1" applyAlignment="1" applyProtection="1">
      <alignment vertical="center"/>
      <protection hidden="1"/>
    </xf>
    <xf numFmtId="164" fontId="0" fillId="0" borderId="0" xfId="20" applyFont="1" applyBorder="1" applyAlignment="1" applyProtection="1">
      <alignment vertical="center"/>
      <protection hidden="1"/>
    </xf>
    <xf numFmtId="165" fontId="7" fillId="0" borderId="0" xfId="20" applyNumberFormat="1" applyFont="1" applyBorder="1" applyAlignment="1" applyProtection="1">
      <alignment horizontal="center" vertical="center"/>
      <protection hidden="1"/>
    </xf>
    <xf numFmtId="164" fontId="16" fillId="5" borderId="60" xfId="20" applyFont="1" applyFill="1" applyBorder="1" applyAlignment="1" applyProtection="1">
      <alignment horizontal="center"/>
      <protection hidden="1"/>
    </xf>
    <xf numFmtId="164" fontId="8" fillId="0" borderId="0" xfId="20" applyNumberFormat="1" applyFont="1" applyBorder="1" applyAlignment="1" applyProtection="1">
      <alignment horizontal="center"/>
      <protection hidden="1"/>
    </xf>
    <xf numFmtId="164" fontId="0" fillId="0" borderId="0" xfId="20" applyBorder="1" applyAlignment="1" applyProtection="1">
      <alignment horizontal="center"/>
      <protection hidden="1"/>
    </xf>
    <xf numFmtId="164" fontId="5" fillId="0" borderId="0" xfId="20" applyNumberFormat="1" applyFont="1" applyBorder="1" applyAlignment="1" applyProtection="1">
      <alignment horizontal="center"/>
      <protection hidden="1"/>
    </xf>
    <xf numFmtId="164" fontId="5" fillId="0" borderId="0" xfId="20" applyNumberFormat="1" applyFont="1" applyBorder="1" applyAlignment="1" applyProtection="1">
      <alignment horizontal="center"/>
      <protection hidden="1" locked="0"/>
    </xf>
    <xf numFmtId="164" fontId="5" fillId="0" borderId="0" xfId="20" applyFont="1" applyBorder="1" applyAlignment="1" applyProtection="1">
      <alignment horizontal="center"/>
      <protection hidden="1" locked="0"/>
    </xf>
    <xf numFmtId="164" fontId="0" fillId="0" borderId="0" xfId="20" applyBorder="1" applyAlignment="1" applyProtection="1">
      <alignment horizontal="center"/>
      <protection hidden="1" locked="0"/>
    </xf>
    <xf numFmtId="164" fontId="0" fillId="0" borderId="0" xfId="20" applyFont="1" applyBorder="1" applyAlignment="1" applyProtection="1">
      <alignment horizontal="center" vertical="center"/>
      <protection hidden="1"/>
    </xf>
    <xf numFmtId="164" fontId="7" fillId="0" borderId="0" xfId="20" applyFont="1" applyBorder="1" applyAlignment="1" applyProtection="1">
      <alignment horizontal="center" vertical="center"/>
      <protection hidden="1"/>
    </xf>
    <xf numFmtId="164" fontId="0" fillId="0" borderId="0" xfId="20" applyFont="1" applyBorder="1" applyAlignment="1" applyProtection="1">
      <alignment horizontal="left"/>
      <protection hidden="1"/>
    </xf>
    <xf numFmtId="164" fontId="0" fillId="0" borderId="0" xfId="20" applyFont="1" applyBorder="1" applyAlignment="1" applyProtection="1">
      <alignment horizontal="center" vertical="center"/>
      <protection hidden="1" locked="0"/>
    </xf>
    <xf numFmtId="165" fontId="0" fillId="0" borderId="0" xfId="20" applyNumberFormat="1" applyFont="1" applyBorder="1" applyAlignment="1" applyProtection="1">
      <alignment horizontal="center" vertical="center"/>
      <protection hidden="1"/>
    </xf>
    <xf numFmtId="164" fontId="0" fillId="0" borderId="0" xfId="20" applyFont="1" applyBorder="1" applyAlignment="1" applyProtection="1">
      <alignment horizontal="right" vertical="center"/>
      <protection hidden="1"/>
    </xf>
    <xf numFmtId="165" fontId="0" fillId="0" borderId="0" xfId="20" applyNumberFormat="1" applyFont="1" applyBorder="1" applyAlignment="1" applyProtection="1">
      <alignment horizontal="center" vertical="center"/>
      <protection hidden="1" locked="0"/>
    </xf>
    <xf numFmtId="164" fontId="14" fillId="0" borderId="0" xfId="20" applyFont="1" applyBorder="1" applyAlignment="1" applyProtection="1">
      <alignment vertical="center"/>
      <protection hidden="1"/>
    </xf>
    <xf numFmtId="164" fontId="21" fillId="4" borderId="0" xfId="20" applyNumberFormat="1" applyFont="1" applyFill="1" applyBorder="1" applyAlignment="1" applyProtection="1">
      <alignment horizontal="center"/>
      <protection locked="0"/>
    </xf>
    <xf numFmtId="166" fontId="6" fillId="0" borderId="0" xfId="20" applyNumberFormat="1" applyFont="1" applyBorder="1" applyAlignment="1" applyProtection="1">
      <alignment horizontal="right" textRotation="90" wrapText="1"/>
      <protection locked="0"/>
    </xf>
    <xf numFmtId="164" fontId="5" fillId="0" borderId="0" xfId="20" applyNumberFormat="1" applyFont="1" applyAlignment="1" applyProtection="1">
      <alignment horizontal="center"/>
      <protection locked="0"/>
    </xf>
    <xf numFmtId="166" fontId="6" fillId="0" borderId="34" xfId="20" applyNumberFormat="1" applyFont="1" applyBorder="1" applyAlignment="1" applyProtection="1">
      <alignment horizontal="right" textRotation="90" wrapText="1"/>
      <protection/>
    </xf>
    <xf numFmtId="164" fontId="7" fillId="5" borderId="0" xfId="20" applyFont="1" applyFill="1" applyBorder="1" applyAlignment="1" applyProtection="1">
      <alignment horizontal="right"/>
      <protection/>
    </xf>
    <xf numFmtId="164" fontId="2" fillId="5" borderId="47" xfId="20" applyFont="1" applyFill="1" applyBorder="1" applyAlignment="1" applyProtection="1">
      <alignment horizontal="center" vertical="center"/>
      <protection/>
    </xf>
    <xf numFmtId="164" fontId="2" fillId="5" borderId="48" xfId="20" applyFont="1" applyFill="1" applyBorder="1" applyAlignment="1" applyProtection="1">
      <alignment horizontal="center" vertical="center"/>
      <protection/>
    </xf>
    <xf numFmtId="164" fontId="7" fillId="5" borderId="0" xfId="20" applyFont="1" applyFill="1" applyBorder="1" applyAlignment="1" applyProtection="1">
      <alignment horizontal="right" vertical="center"/>
      <protection/>
    </xf>
    <xf numFmtId="164" fontId="2" fillId="5" borderId="36" xfId="20" applyFont="1" applyFill="1" applyBorder="1" applyAlignment="1" applyProtection="1">
      <alignment vertical="center"/>
      <protection/>
    </xf>
    <xf numFmtId="164" fontId="11" fillId="0" borderId="0" xfId="20" applyFont="1" applyBorder="1" applyAlignment="1" applyProtection="1">
      <alignment horizontal="left" vertical="center"/>
      <protection/>
    </xf>
    <xf numFmtId="165" fontId="2" fillId="4" borderId="0" xfId="20" applyNumberFormat="1" applyFont="1" applyFill="1" applyBorder="1" applyAlignment="1" applyProtection="1">
      <alignment horizontal="center" vertical="center"/>
      <protection locked="0"/>
    </xf>
    <xf numFmtId="165" fontId="2" fillId="4" borderId="22" xfId="20" applyNumberFormat="1" applyFont="1" applyFill="1" applyBorder="1" applyAlignment="1" applyProtection="1">
      <alignment horizontal="center" vertical="center"/>
      <protection locked="0"/>
    </xf>
    <xf numFmtId="165" fontId="2" fillId="5" borderId="61" xfId="20" applyNumberFormat="1" applyFont="1" applyFill="1" applyBorder="1" applyAlignment="1" applyProtection="1">
      <alignment horizontal="center" vertical="center"/>
      <protection/>
    </xf>
    <xf numFmtId="164" fontId="0" fillId="5" borderId="62" xfId="20" applyFont="1" applyFill="1" applyBorder="1" applyAlignment="1" applyProtection="1">
      <alignment horizontal="right" vertical="center"/>
      <protection/>
    </xf>
    <xf numFmtId="164" fontId="7" fillId="5" borderId="32" xfId="20" applyFont="1" applyFill="1" applyBorder="1" applyAlignment="1" applyProtection="1">
      <alignment horizontal="right"/>
      <protection/>
    </xf>
    <xf numFmtId="164" fontId="9" fillId="3" borderId="32" xfId="20" applyFont="1" applyFill="1" applyBorder="1" applyAlignment="1" applyProtection="1">
      <alignment horizontal="center" vertical="center"/>
      <protection/>
    </xf>
    <xf numFmtId="164" fontId="9" fillId="3" borderId="33" xfId="20" applyFont="1" applyFill="1" applyBorder="1" applyAlignment="1" applyProtection="1">
      <alignment horizontal="center" vertical="center"/>
      <protection/>
    </xf>
    <xf numFmtId="164" fontId="0" fillId="5" borderId="41" xfId="20" applyFont="1" applyFill="1" applyBorder="1" applyAlignment="1" applyProtection="1">
      <alignment vertical="center"/>
      <protection/>
    </xf>
    <xf numFmtId="165" fontId="9" fillId="0" borderId="0" xfId="20" applyNumberFormat="1" applyFont="1" applyFill="1" applyBorder="1" applyAlignment="1" applyProtection="1">
      <alignment horizontal="center" vertical="center"/>
      <protection/>
    </xf>
    <xf numFmtId="165" fontId="16" fillId="5" borderId="6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dbl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Centrage Cessna 152 F-GJCI</a:t>
            </a:r>
          </a:p>
        </c:rich>
      </c:tx>
      <c:layout>
        <c:manualLayout>
          <c:xMode val="factor"/>
          <c:yMode val="factor"/>
          <c:x val="-0.03275"/>
          <c:y val="0.00975"/>
        </c:manualLayout>
      </c:layout>
      <c:spPr>
        <a:solidFill>
          <a:srgbClr val="FFCC99"/>
        </a:solidFill>
        <a:ln w="38100">
          <a:noFill/>
        </a:ln>
      </c:spPr>
    </c:title>
    <c:plotArea>
      <c:layout>
        <c:manualLayout>
          <c:xMode val="edge"/>
          <c:yMode val="edge"/>
          <c:x val="0.042"/>
          <c:y val="0.119"/>
          <c:w val="0.9505"/>
          <c:h val="0.78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152'!$T$6:$T$10</c:f>
              <c:numCache/>
            </c:numRef>
          </c:xVal>
          <c:yVal>
            <c:numRef>
              <c:f>'Centrage Cessna 152'!$S$6:$S$10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152'!$T$11:$T$14</c:f>
              <c:numCache/>
            </c:numRef>
          </c:xVal>
          <c:yVal>
            <c:numRef>
              <c:f>'Centrage Cessna 152'!$S$11:$S$14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'Centrage Cessna 152'!$T$12</c:f>
              <c:numCache/>
            </c:numRef>
          </c:xVal>
          <c:yVal>
            <c:numRef>
              <c:f>'Centrage Cessna 152'!$S$12</c:f>
              <c:numCache/>
            </c:numRef>
          </c:yVal>
          <c:smooth val="0"/>
        </c:ser>
        <c:axId val="36829655"/>
        <c:axId val="63031440"/>
      </c:scatterChart>
      <c:valAx>
        <c:axId val="36829655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(Mkg)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1440"/>
        <c:crossesAt val="500"/>
        <c:crossBetween val="midCat"/>
        <c:dispUnits/>
        <c:majorUnit val="50"/>
        <c:minorUnit val="25"/>
      </c:valAx>
      <c:valAx>
        <c:axId val="63031440"/>
        <c:scaling>
          <c:orientation val="minMax"/>
          <c:max val="78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9655"/>
        <c:crossesAt val="350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525"/>
          <c:w val="0.9712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152'!$O$109</c:f>
              <c:numCache/>
            </c:numRef>
          </c:xVal>
          <c:yVal>
            <c:numRef>
              <c:f>('Centrage Cessna 152'!$R$8:$R$27,'Centrage Cessna 152'!$N$15)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152'!$O$109</c:f>
              <c:numCache/>
            </c:numRef>
          </c:xVal>
          <c:yVal>
            <c:numRef>
              <c:f>'Centrage Cessna 152'!$N$109</c:f>
              <c:numCache/>
            </c:numRef>
          </c:yVal>
          <c:smooth val="0"/>
        </c:ser>
        <c:axId val="30412049"/>
        <c:axId val="5272986"/>
      </c:scatterChart>
      <c:valAx>
        <c:axId val="30412049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At val="675"/>
        <c:crossBetween val="midCat"/>
        <c:dispUnits/>
      </c:valAx>
      <c:valAx>
        <c:axId val="5272986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25"/>
          <c:w val="0.9677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152'!$O$156</c:f>
              <c:numCache/>
            </c:numRef>
          </c:xVal>
          <c:yVal>
            <c:numRef>
              <c:f>('Centrage Cessna 152'!$R$8:$R$27,'Centrage Cessna 152'!$N$15)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152'!$O$156</c:f>
              <c:numCache/>
            </c:numRef>
          </c:xVal>
          <c:yVal>
            <c:numRef>
              <c:f>'Centrage Cessna 152'!$N$156</c:f>
              <c:numCache/>
            </c:numRef>
          </c:yVal>
          <c:smooth val="0"/>
        </c:ser>
        <c:axId val="47456875"/>
        <c:axId val="24458692"/>
      </c:scatterChart>
      <c:valAx>
        <c:axId val="47456875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8692"/>
        <c:crossesAt val="675"/>
        <c:crossBetween val="midCat"/>
        <c:dispUnits/>
      </c:valAx>
      <c:valAx>
        <c:axId val="24458692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6875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Centrage Cessna 172 F-HPTV</a:t>
            </a:r>
          </a:p>
        </c:rich>
      </c:tx>
      <c:layout>
        <c:manualLayout>
          <c:xMode val="factor"/>
          <c:yMode val="factor"/>
          <c:x val="-0.03925"/>
          <c:y val="0.0065"/>
        </c:manualLayout>
      </c:layout>
      <c:spPr>
        <a:solidFill>
          <a:srgbClr val="FFCC99"/>
        </a:solidFill>
        <a:ln w="38100">
          <a:noFill/>
        </a:ln>
      </c:spPr>
    </c:title>
    <c:plotArea>
      <c:layout>
        <c:manualLayout>
          <c:xMode val="edge"/>
          <c:yMode val="edge"/>
          <c:x val="0.04425"/>
          <c:y val="0.1365"/>
          <c:w val="0.947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172R'!$K$7:$K$11</c:f>
              <c:numCache/>
            </c:numRef>
          </c:xVal>
          <c:yVal>
            <c:numRef>
              <c:f>'Centrage Cessna 172R'!$J$7:$J$11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172R'!$K$12:$K$13</c:f>
              <c:numCache/>
            </c:numRef>
          </c:xVal>
          <c:yVal>
            <c:numRef>
              <c:f>'Centrage Cessna 172R'!$J$12:$J$13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'Centrage Cessna 172R'!$K$15:$K$17</c:f>
              <c:numCache/>
            </c:numRef>
          </c:xVal>
          <c:yVal>
            <c:numRef>
              <c:f>'Centrage Cessna 172R'!$J$15:$J$17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'Centrage Cessna 172R'!$K$19</c:f>
              <c:numCache/>
            </c:numRef>
          </c:xVal>
          <c:yVal>
            <c:numRef>
              <c:f>'Centrage Cessna 172R'!$J$19</c:f>
              <c:numCache/>
            </c:numRef>
          </c:yVal>
          <c:smooth val="0"/>
        </c:ser>
        <c:axId val="18801637"/>
        <c:axId val="34997006"/>
      </c:scatterChart>
      <c:valAx>
        <c:axId val="18801637"/>
        <c:scaling>
          <c:orientation val="minMax"/>
          <c:max val="13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(Mkg)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7006"/>
        <c:crossesAt val="675"/>
        <c:crossBetween val="midCat"/>
        <c:dispUnits/>
        <c:majorUnit val="50"/>
        <c:minorUnit val="25"/>
      </c:valAx>
      <c:valAx>
        <c:axId val="34997006"/>
        <c:scaling>
          <c:orientation val="minMax"/>
          <c:max val="1130"/>
          <c:min val="7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solidFill>
              <a:srgbClr val="FFCC99"/>
            </a:solidFill>
            <a:ln w="381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At val="0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675"/>
          <c:w val="0.974"/>
          <c:h val="0.9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172R'!$F$113</c:f>
              <c:numCache/>
            </c:numRef>
          </c:xVal>
          <c:yVal>
            <c:numRef>
              <c:f>('Centrage Cessna 172R'!$I$9:$I$29,'Centrage Cessna 172R'!$E$17)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172R'!$F$113</c:f>
              <c:numCache/>
            </c:numRef>
          </c:xVal>
          <c:yVal>
            <c:numRef>
              <c:f>'Centrage Cessna 172R'!$E$113</c:f>
              <c:numCache/>
            </c:numRef>
          </c:yVal>
          <c:smooth val="0"/>
        </c:ser>
        <c:axId val="46537599"/>
        <c:axId val="16185208"/>
      </c:scatterChart>
      <c:valAx>
        <c:axId val="46537599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5208"/>
        <c:crossesAt val="675"/>
        <c:crossBetween val="midCat"/>
        <c:dispUnits/>
      </c:valAx>
      <c:valAx>
        <c:axId val="16185208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7599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675"/>
          <c:w val="0.9685"/>
          <c:h val="0.96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172R'!$F$160</c:f>
              <c:numCache/>
            </c:numRef>
          </c:xVal>
          <c:yVal>
            <c:numRef>
              <c:f>('Centrage Cessna 172R'!$I$9:$I$29,'Centrage Cessna 172R'!$E$17)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'Centrage Cessna 172R'!$F$160</c:f>
              <c:numCache/>
            </c:numRef>
          </c:xVal>
          <c:yVal>
            <c:numRef>
              <c:f>'Centrage Cessna 172R'!$E$160</c:f>
              <c:numCache/>
            </c:numRef>
          </c:yVal>
          <c:smooth val="0"/>
        </c:ser>
        <c:axId val="11449145"/>
        <c:axId val="35933442"/>
      </c:scatterChart>
      <c:valAx>
        <c:axId val="11449145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442"/>
        <c:crossesAt val="675"/>
        <c:crossBetween val="midCat"/>
        <c:dispUnits/>
      </c:valAx>
      <c:valAx>
        <c:axId val="35933442"/>
        <c:scaling>
          <c:orientation val="minMax"/>
          <c:max val="1125"/>
          <c:min val="675"/>
        </c:scaling>
        <c:axPos val="l"/>
        <c:majorGridlines>
          <c:spPr>
            <a:ln w="127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At val="0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19</xdr:row>
      <xdr:rowOff>95250</xdr:rowOff>
    </xdr:from>
    <xdr:to>
      <xdr:col>19</xdr:col>
      <xdr:colOff>742950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200150" y="4848225"/>
        <a:ext cx="8934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112</xdr:row>
      <xdr:rowOff>142875</xdr:rowOff>
    </xdr:from>
    <xdr:to>
      <xdr:col>14</xdr:col>
      <xdr:colOff>676275</xdr:colOff>
      <xdr:row>137</xdr:row>
      <xdr:rowOff>142875</xdr:rowOff>
    </xdr:to>
    <xdr:graphicFrame>
      <xdr:nvGraphicFramePr>
        <xdr:cNvPr id="2" name="Chart 2"/>
        <xdr:cNvGraphicFramePr/>
      </xdr:nvGraphicFramePr>
      <xdr:xfrm>
        <a:off x="1323975" y="23355300"/>
        <a:ext cx="52673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159</xdr:row>
      <xdr:rowOff>142875</xdr:rowOff>
    </xdr:from>
    <xdr:to>
      <xdr:col>14</xdr:col>
      <xdr:colOff>676275</xdr:colOff>
      <xdr:row>184</xdr:row>
      <xdr:rowOff>142875</xdr:rowOff>
    </xdr:to>
    <xdr:graphicFrame>
      <xdr:nvGraphicFramePr>
        <xdr:cNvPr id="3" name="Chart 3"/>
        <xdr:cNvGraphicFramePr/>
      </xdr:nvGraphicFramePr>
      <xdr:xfrm>
        <a:off x="1323975" y="32746950"/>
        <a:ext cx="52673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9</xdr:row>
      <xdr:rowOff>38100</xdr:rowOff>
    </xdr:from>
    <xdr:to>
      <xdr:col>15</xdr:col>
      <xdr:colOff>504825</xdr:colOff>
      <xdr:row>9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6743700" y="2162175"/>
          <a:ext cx="428625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10</xdr:row>
      <xdr:rowOff>28575</xdr:rowOff>
    </xdr:from>
    <xdr:to>
      <xdr:col>15</xdr:col>
      <xdr:colOff>514350</xdr:colOff>
      <xdr:row>10</xdr:row>
      <xdr:rowOff>219075</xdr:rowOff>
    </xdr:to>
    <xdr:sp>
      <xdr:nvSpPr>
        <xdr:cNvPr id="5" name="Rectangle 7"/>
        <xdr:cNvSpPr>
          <a:spLocks/>
        </xdr:cNvSpPr>
      </xdr:nvSpPr>
      <xdr:spPr>
        <a:xfrm>
          <a:off x="6743700" y="2400300"/>
          <a:ext cx="438150" cy="1905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12</xdr:row>
      <xdr:rowOff>28575</xdr:rowOff>
    </xdr:from>
    <xdr:to>
      <xdr:col>15</xdr:col>
      <xdr:colOff>514350</xdr:colOff>
      <xdr:row>12</xdr:row>
      <xdr:rowOff>180975</xdr:rowOff>
    </xdr:to>
    <xdr:sp>
      <xdr:nvSpPr>
        <xdr:cNvPr id="6" name="Rectangle 8"/>
        <xdr:cNvSpPr>
          <a:spLocks/>
        </xdr:cNvSpPr>
      </xdr:nvSpPr>
      <xdr:spPr>
        <a:xfrm>
          <a:off x="6734175" y="2895600"/>
          <a:ext cx="457200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11</xdr:row>
      <xdr:rowOff>19050</xdr:rowOff>
    </xdr:from>
    <xdr:to>
      <xdr:col>15</xdr:col>
      <xdr:colOff>533400</xdr:colOff>
      <xdr:row>11</xdr:row>
      <xdr:rowOff>171450</xdr:rowOff>
    </xdr:to>
    <xdr:sp>
      <xdr:nvSpPr>
        <xdr:cNvPr id="7" name="Rectangle 9"/>
        <xdr:cNvSpPr>
          <a:spLocks/>
        </xdr:cNvSpPr>
      </xdr:nvSpPr>
      <xdr:spPr>
        <a:xfrm>
          <a:off x="6743700" y="2638425"/>
          <a:ext cx="457200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104775</xdr:rowOff>
    </xdr:from>
    <xdr:to>
      <xdr:col>15</xdr:col>
      <xdr:colOff>152400</xdr:colOff>
      <xdr:row>8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6753225" y="1238250"/>
          <a:ext cx="76200" cy="838200"/>
        </a:xfrm>
        <a:prstGeom prst="downArrow">
          <a:avLst>
            <a:gd name="adj1" fmla="val 181481"/>
            <a:gd name="adj2" fmla="val 1237615"/>
          </a:avLst>
        </a:prstGeom>
        <a:solidFill>
          <a:srgbClr val="FF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16</xdr:row>
      <xdr:rowOff>19050</xdr:rowOff>
    </xdr:from>
    <xdr:to>
      <xdr:col>15</xdr:col>
      <xdr:colOff>542925</xdr:colOff>
      <xdr:row>16</xdr:row>
      <xdr:rowOff>171450</xdr:rowOff>
    </xdr:to>
    <xdr:sp>
      <xdr:nvSpPr>
        <xdr:cNvPr id="9" name="Rectangle 12"/>
        <xdr:cNvSpPr>
          <a:spLocks/>
        </xdr:cNvSpPr>
      </xdr:nvSpPr>
      <xdr:spPr>
        <a:xfrm>
          <a:off x="6781800" y="3876675"/>
          <a:ext cx="428625" cy="152400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19050</xdr:rowOff>
    </xdr:from>
    <xdr:to>
      <xdr:col>10</xdr:col>
      <xdr:colOff>742950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381125" y="5257800"/>
        <a:ext cx="82581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116</xdr:row>
      <xdr:rowOff>142875</xdr:rowOff>
    </xdr:from>
    <xdr:to>
      <xdr:col>5</xdr:col>
      <xdr:colOff>676275</xdr:colOff>
      <xdr:row>141</xdr:row>
      <xdr:rowOff>142875</xdr:rowOff>
    </xdr:to>
    <xdr:graphicFrame>
      <xdr:nvGraphicFramePr>
        <xdr:cNvPr id="2" name="Chart 2"/>
        <xdr:cNvGraphicFramePr/>
      </xdr:nvGraphicFramePr>
      <xdr:xfrm>
        <a:off x="1371600" y="24488775"/>
        <a:ext cx="50768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163</xdr:row>
      <xdr:rowOff>142875</xdr:rowOff>
    </xdr:from>
    <xdr:to>
      <xdr:col>5</xdr:col>
      <xdr:colOff>676275</xdr:colOff>
      <xdr:row>188</xdr:row>
      <xdr:rowOff>142875</xdr:rowOff>
    </xdr:to>
    <xdr:graphicFrame>
      <xdr:nvGraphicFramePr>
        <xdr:cNvPr id="3" name="Chart 3"/>
        <xdr:cNvGraphicFramePr/>
      </xdr:nvGraphicFramePr>
      <xdr:xfrm>
        <a:off x="1371600" y="33880425"/>
        <a:ext cx="50768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10</xdr:row>
      <xdr:rowOff>180975</xdr:rowOff>
    </xdr:to>
    <xdr:sp>
      <xdr:nvSpPr>
        <xdr:cNvPr id="4" name="Rectangle 5"/>
        <xdr:cNvSpPr>
          <a:spLocks/>
        </xdr:cNvSpPr>
      </xdr:nvSpPr>
      <xdr:spPr>
        <a:xfrm>
          <a:off x="6562725" y="240030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47625</xdr:rowOff>
    </xdr:from>
    <xdr:to>
      <xdr:col>6</xdr:col>
      <xdr:colOff>419100</xdr:colOff>
      <xdr:row>12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6562725" y="2905125"/>
          <a:ext cx="400050" cy="12382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38100</xdr:rowOff>
    </xdr:from>
    <xdr:to>
      <xdr:col>6</xdr:col>
      <xdr:colOff>409575</xdr:colOff>
      <xdr:row>11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6515100" y="2647950"/>
          <a:ext cx="428625" cy="12382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38100</xdr:rowOff>
    </xdr:from>
    <xdr:to>
      <xdr:col>6</xdr:col>
      <xdr:colOff>428625</xdr:colOff>
      <xdr:row>14</xdr:row>
      <xdr:rowOff>180975</xdr:rowOff>
    </xdr:to>
    <xdr:sp>
      <xdr:nvSpPr>
        <xdr:cNvPr id="7" name="Rectangle 8"/>
        <xdr:cNvSpPr>
          <a:spLocks/>
        </xdr:cNvSpPr>
      </xdr:nvSpPr>
      <xdr:spPr>
        <a:xfrm>
          <a:off x="6562725" y="3390900"/>
          <a:ext cx="409575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38100</xdr:rowOff>
    </xdr:from>
    <xdr:to>
      <xdr:col>6</xdr:col>
      <xdr:colOff>419100</xdr:colOff>
      <xdr:row>13</xdr:row>
      <xdr:rowOff>180975</xdr:rowOff>
    </xdr:to>
    <xdr:sp>
      <xdr:nvSpPr>
        <xdr:cNvPr id="8" name="Rectangle 9"/>
        <xdr:cNvSpPr>
          <a:spLocks/>
        </xdr:cNvSpPr>
      </xdr:nvSpPr>
      <xdr:spPr>
        <a:xfrm>
          <a:off x="6562725" y="314325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104775</xdr:rowOff>
    </xdr:from>
    <xdr:to>
      <xdr:col>6</xdr:col>
      <xdr:colOff>152400</xdr:colOff>
      <xdr:row>9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6610350" y="1476375"/>
          <a:ext cx="76200" cy="838200"/>
        </a:xfrm>
        <a:prstGeom prst="downArrow">
          <a:avLst>
            <a:gd name="adj1" fmla="val 181481"/>
            <a:gd name="adj2" fmla="val 1237615"/>
          </a:avLst>
        </a:prstGeom>
        <a:solidFill>
          <a:srgbClr val="FF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19050</xdr:rowOff>
    </xdr:from>
    <xdr:to>
      <xdr:col>6</xdr:col>
      <xdr:colOff>504825</xdr:colOff>
      <xdr:row>18</xdr:row>
      <xdr:rowOff>161925</xdr:rowOff>
    </xdr:to>
    <xdr:sp>
      <xdr:nvSpPr>
        <xdr:cNvPr id="10" name="Rectangle 16"/>
        <xdr:cNvSpPr>
          <a:spLocks/>
        </xdr:cNvSpPr>
      </xdr:nvSpPr>
      <xdr:spPr>
        <a:xfrm>
          <a:off x="6638925" y="4362450"/>
          <a:ext cx="400050" cy="142875"/>
        </a:xfrm>
        <a:prstGeom prst="rect">
          <a:avLst/>
        </a:prstGeom>
        <a:noFill/>
        <a:ln w="936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showRowColHeaders="0" showZeros="0" workbookViewId="0" topLeftCell="A94">
      <selection activeCell="A6" sqref="A6"/>
    </sheetView>
  </sheetViews>
  <sheetFormatPr defaultColWidth="10.28125" defaultRowHeight="12.75"/>
  <cols>
    <col min="1" max="16384" width="10.71093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ht="12.75">
      <c r="A6" s="1" t="s">
        <v>4</v>
      </c>
    </row>
    <row r="7" ht="12.75">
      <c r="A7" s="1" t="s">
        <v>5</v>
      </c>
    </row>
    <row r="9" ht="12.75">
      <c r="A9" s="1" t="s">
        <v>6</v>
      </c>
    </row>
    <row r="12" ht="12.75">
      <c r="A12" s="1" t="s">
        <v>7</v>
      </c>
    </row>
    <row r="14" ht="12.75">
      <c r="A14" s="1" t="s">
        <v>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RowColHeaders="0" showZeros="0" zoomScale="75" zoomScaleNormal="75" workbookViewId="0" topLeftCell="A1">
      <selection activeCell="B12" sqref="B12"/>
    </sheetView>
  </sheetViews>
  <sheetFormatPr defaultColWidth="10.28125" defaultRowHeight="12.75"/>
  <cols>
    <col min="1" max="1" width="25.28125" style="2" customWidth="1"/>
    <col min="2" max="2" width="17.00390625" style="2" customWidth="1"/>
    <col min="3" max="5" width="13.140625" style="2" customWidth="1"/>
    <col min="6" max="16384" width="11.421875" style="2" customWidth="1"/>
  </cols>
  <sheetData>
    <row r="1" spans="1:5" ht="37.5" customHeight="1">
      <c r="A1" s="3" t="s">
        <v>9</v>
      </c>
      <c r="B1" s="3"/>
      <c r="C1" s="3"/>
      <c r="D1" s="3"/>
      <c r="E1" s="3"/>
    </row>
    <row r="2" spans="1:5" s="5" customFormat="1" ht="18" customHeight="1">
      <c r="A2" s="4"/>
      <c r="B2" s="4"/>
      <c r="C2" s="4"/>
      <c r="D2" s="4"/>
      <c r="E2" s="4"/>
    </row>
    <row r="3" spans="1:5" ht="12.75">
      <c r="A3" s="6" t="s">
        <v>10</v>
      </c>
      <c r="B3" s="7"/>
      <c r="C3" s="7"/>
      <c r="D3" s="7"/>
      <c r="E3" s="7"/>
    </row>
    <row r="4" spans="1:5" ht="12.75">
      <c r="A4" s="6"/>
      <c r="B4" s="7"/>
      <c r="C4" s="7"/>
      <c r="D4" s="7"/>
      <c r="E4" s="7"/>
    </row>
    <row r="5" spans="1:5" ht="12.75">
      <c r="A5" s="6"/>
      <c r="B5" s="7"/>
      <c r="C5" s="7"/>
      <c r="D5" s="7"/>
      <c r="E5" s="7"/>
    </row>
    <row r="6" spans="1:5" ht="12.75">
      <c r="A6" s="8"/>
      <c r="B6" s="7"/>
      <c r="C6" s="9" t="s">
        <v>11</v>
      </c>
      <c r="D6" s="9"/>
      <c r="E6" s="9"/>
    </row>
    <row r="7" spans="1:4" ht="12.75">
      <c r="A7" s="10"/>
      <c r="B7" s="11" t="s">
        <v>12</v>
      </c>
      <c r="C7" s="12" t="s">
        <v>13</v>
      </c>
      <c r="D7" s="13" t="s">
        <v>14</v>
      </c>
    </row>
    <row r="8" spans="1:4" ht="12.75">
      <c r="A8" s="14" t="s">
        <v>15</v>
      </c>
      <c r="B8" s="15">
        <v>60</v>
      </c>
      <c r="C8" s="16">
        <f aca="true" t="shared" si="0" ref="C8:C11">(B8/60)*24</f>
        <v>24</v>
      </c>
      <c r="D8" s="17">
        <f aca="true" t="shared" si="1" ref="D8:D11">B8/60*32</f>
        <v>32</v>
      </c>
    </row>
    <row r="9" spans="1:4" ht="12.75">
      <c r="A9" s="18" t="s">
        <v>16</v>
      </c>
      <c r="B9" s="19">
        <v>30</v>
      </c>
      <c r="C9" s="20">
        <f t="shared" si="0"/>
        <v>12</v>
      </c>
      <c r="D9" s="21">
        <f t="shared" si="1"/>
        <v>16</v>
      </c>
    </row>
    <row r="10" spans="1:4" ht="12.75">
      <c r="A10" s="18" t="s">
        <v>17</v>
      </c>
      <c r="B10" s="19">
        <v>10</v>
      </c>
      <c r="C10" s="20">
        <f t="shared" si="0"/>
        <v>4</v>
      </c>
      <c r="D10" s="21">
        <f t="shared" si="1"/>
        <v>5.333333333333333</v>
      </c>
    </row>
    <row r="11" spans="1:4" ht="12.75">
      <c r="A11" s="18" t="s">
        <v>18</v>
      </c>
      <c r="B11" s="22">
        <v>0</v>
      </c>
      <c r="C11" s="20">
        <f t="shared" si="0"/>
        <v>0</v>
      </c>
      <c r="D11" s="21">
        <f t="shared" si="1"/>
        <v>0</v>
      </c>
    </row>
    <row r="12" spans="1:4" ht="12.75">
      <c r="A12" s="23" t="s">
        <v>19</v>
      </c>
      <c r="B12" s="24" t="s">
        <v>20</v>
      </c>
      <c r="C12" s="25">
        <f>0.1*SUM(C8:C11)+24/3</f>
        <v>12</v>
      </c>
      <c r="D12" s="26">
        <f>0.1*SUM(D8:D11)+32/3</f>
        <v>16</v>
      </c>
    </row>
    <row r="13" spans="1:4" ht="12.75">
      <c r="A13" s="27" t="s">
        <v>21</v>
      </c>
      <c r="B13" s="28">
        <v>2</v>
      </c>
      <c r="C13" s="29">
        <f aca="true" t="shared" si="2" ref="C13:C14">5*B13</f>
        <v>10</v>
      </c>
      <c r="D13" s="30">
        <f>10*B13</f>
        <v>20</v>
      </c>
    </row>
    <row r="14" spans="1:4" ht="12.75">
      <c r="A14" s="31" t="s">
        <v>22</v>
      </c>
      <c r="B14" s="32">
        <v>1</v>
      </c>
      <c r="C14" s="33">
        <f t="shared" si="2"/>
        <v>5</v>
      </c>
      <c r="D14" s="34">
        <f>5*B14</f>
        <v>5</v>
      </c>
    </row>
    <row r="15" spans="1:4" ht="12.75">
      <c r="A15" s="35"/>
      <c r="B15" s="36"/>
      <c r="C15" s="37"/>
      <c r="D15" s="37"/>
    </row>
    <row r="16" spans="1:4" ht="12.75">
      <c r="A16" s="38" t="s">
        <v>23</v>
      </c>
      <c r="B16" s="38"/>
      <c r="C16" s="39">
        <f>SUM(C8:C14)</f>
        <v>67</v>
      </c>
      <c r="D16" s="40">
        <f>SUM(D8:D14)</f>
        <v>94.33333333333333</v>
      </c>
    </row>
    <row r="17" spans="1:4" ht="12.75">
      <c r="A17" s="41" t="s">
        <v>24</v>
      </c>
      <c r="B17" s="41"/>
      <c r="C17" s="42">
        <v>98</v>
      </c>
      <c r="D17" s="43">
        <v>206</v>
      </c>
    </row>
  </sheetData>
  <sheetProtection sheet="1"/>
  <mergeCells count="3">
    <mergeCell ref="A1:E1"/>
    <mergeCell ref="A16:B16"/>
    <mergeCell ref="A17:B17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&amp;C&amp;D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showGridLines="0" showRowColHeaders="0" showZeros="0" zoomScale="65" zoomScaleNormal="65" workbookViewId="0" topLeftCell="J1">
      <selection activeCell="N13" sqref="N13"/>
    </sheetView>
  </sheetViews>
  <sheetFormatPr defaultColWidth="10.28125" defaultRowHeight="12.75"/>
  <cols>
    <col min="1" max="9" width="11.00390625" style="44" hidden="1" customWidth="1"/>
    <col min="10" max="10" width="10.7109375" style="44" customWidth="1"/>
    <col min="11" max="11" width="8.7109375" style="44" customWidth="1"/>
    <col min="12" max="12" width="48.7109375" style="44" customWidth="1"/>
    <col min="13" max="13" width="9.140625" style="44" customWidth="1"/>
    <col min="14" max="15" width="11.421875" style="44" customWidth="1"/>
    <col min="16" max="16" width="9.00390625" style="44" customWidth="1"/>
    <col min="17" max="17" width="4.28125" style="44" customWidth="1"/>
    <col min="18" max="18" width="16.00390625" style="44" customWidth="1"/>
    <col min="19" max="19" width="11.421875" style="44" customWidth="1"/>
    <col min="20" max="20" width="13.00390625" style="44" customWidth="1"/>
    <col min="21" max="16384" width="11.421875" style="44" customWidth="1"/>
  </cols>
  <sheetData>
    <row r="1" spans="1:2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5" t="s">
        <v>25</v>
      </c>
      <c r="M1" s="45"/>
      <c r="N1" s="45"/>
      <c r="O1" s="45"/>
      <c r="P1" s="45"/>
      <c r="Q1" s="45"/>
      <c r="R1" s="45"/>
      <c r="S1" s="45"/>
      <c r="T1" s="45"/>
      <c r="U1" s="46"/>
    </row>
    <row r="2" spans="1:22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7" t="s">
        <v>10</v>
      </c>
      <c r="M2" s="48"/>
      <c r="N2" s="49"/>
      <c r="O2" s="49"/>
      <c r="Q2" s="2"/>
      <c r="R2" s="2"/>
      <c r="S2" s="2"/>
      <c r="T2" s="2"/>
      <c r="U2" s="46"/>
      <c r="V2" s="50"/>
    </row>
    <row r="3" spans="1:22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7" t="s">
        <v>26</v>
      </c>
      <c r="M3" s="48"/>
      <c r="N3" s="49"/>
      <c r="O3" s="49"/>
      <c r="Q3" s="2"/>
      <c r="R3" s="2"/>
      <c r="S3" s="2"/>
      <c r="T3" s="2"/>
      <c r="U3" s="46"/>
      <c r="V3" s="50"/>
    </row>
    <row r="4" spans="1:2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P4" s="51" t="s">
        <v>27</v>
      </c>
      <c r="Q4" s="52"/>
      <c r="R4" s="52"/>
      <c r="S4" s="52"/>
      <c r="T4" s="52"/>
      <c r="U4" s="46"/>
    </row>
    <row r="5" spans="1:20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3"/>
      <c r="M5" s="54"/>
      <c r="N5" s="55" t="s">
        <v>28</v>
      </c>
      <c r="O5" s="55"/>
      <c r="P5" s="51"/>
      <c r="Q5" s="56"/>
      <c r="R5" s="56"/>
      <c r="S5" s="57" t="s">
        <v>29</v>
      </c>
      <c r="T5" s="58" t="s">
        <v>30</v>
      </c>
    </row>
    <row r="6" spans="1:20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9" t="s">
        <v>31</v>
      </c>
      <c r="M6" s="60"/>
      <c r="N6" s="61" t="s">
        <v>32</v>
      </c>
      <c r="O6" s="62" t="s">
        <v>33</v>
      </c>
      <c r="P6" s="51"/>
      <c r="Q6" s="63"/>
      <c r="R6" s="64"/>
      <c r="S6" s="65">
        <v>500</v>
      </c>
      <c r="T6" s="66">
        <v>395</v>
      </c>
    </row>
    <row r="7" spans="1:20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7"/>
      <c r="M7" s="68"/>
      <c r="N7" s="69" t="s">
        <v>34</v>
      </c>
      <c r="O7" s="70" t="s">
        <v>35</v>
      </c>
      <c r="P7" s="51"/>
      <c r="Q7" s="71" t="s">
        <v>36</v>
      </c>
      <c r="R7" s="71"/>
      <c r="S7" s="72">
        <v>630</v>
      </c>
      <c r="T7" s="73">
        <v>498</v>
      </c>
    </row>
    <row r="8" spans="1:20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74" t="s">
        <v>37</v>
      </c>
      <c r="M8" s="75"/>
      <c r="N8" s="76">
        <v>533.5</v>
      </c>
      <c r="O8" s="77">
        <v>406.406</v>
      </c>
      <c r="P8" s="51"/>
      <c r="Q8" s="78" t="s">
        <v>38</v>
      </c>
      <c r="R8" s="78"/>
      <c r="S8" s="65">
        <v>758</v>
      </c>
      <c r="T8" s="73">
        <v>633</v>
      </c>
    </row>
    <row r="9" spans="1:20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9" t="s">
        <v>39</v>
      </c>
      <c r="M9" s="80"/>
      <c r="N9" s="81"/>
      <c r="O9" s="82"/>
      <c r="P9" s="51"/>
      <c r="Q9" s="83"/>
      <c r="R9" s="84"/>
      <c r="S9" s="72">
        <v>758</v>
      </c>
      <c r="T9" s="66">
        <v>705</v>
      </c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85" t="s">
        <v>40</v>
      </c>
      <c r="M10" s="86" t="s">
        <v>41</v>
      </c>
      <c r="N10" s="87">
        <f>SUM(M10*0.72)</f>
        <v>70.56</v>
      </c>
      <c r="O10" s="77">
        <f aca="true" t="shared" si="0" ref="O10:O13">SUM(N10*P10)</f>
        <v>76.2048</v>
      </c>
      <c r="P10" s="88">
        <v>1.08</v>
      </c>
      <c r="Q10" s="89"/>
      <c r="R10" s="90"/>
      <c r="S10" s="72">
        <v>500</v>
      </c>
      <c r="T10" s="66">
        <v>465</v>
      </c>
    </row>
    <row r="11" spans="1:2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91" t="s">
        <v>42</v>
      </c>
      <c r="M11" s="92"/>
      <c r="N11" s="93">
        <v>150</v>
      </c>
      <c r="O11" s="94">
        <f t="shared" si="0"/>
        <v>148.5</v>
      </c>
      <c r="P11" s="88">
        <v>0.99</v>
      </c>
      <c r="Q11" s="95"/>
      <c r="R11" s="96" t="s">
        <v>43</v>
      </c>
      <c r="S11" s="97">
        <f>N15</f>
        <v>757.06</v>
      </c>
      <c r="T11" s="98">
        <f>O15</f>
        <v>636.0008</v>
      </c>
      <c r="U11" s="99"/>
    </row>
    <row r="12" spans="1:2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1" t="s">
        <v>44</v>
      </c>
      <c r="M12" s="100"/>
      <c r="N12" s="93">
        <v>3</v>
      </c>
      <c r="O12" s="94">
        <f t="shared" si="0"/>
        <v>4.89</v>
      </c>
      <c r="P12" s="88">
        <v>1.63</v>
      </c>
      <c r="Q12" s="95"/>
      <c r="R12" s="96" t="s">
        <v>45</v>
      </c>
      <c r="S12" s="97">
        <f>S11-N17</f>
        <v>731.8599999999999</v>
      </c>
      <c r="T12" s="98">
        <f>T11-O17</f>
        <v>608.7848</v>
      </c>
      <c r="U12" s="99"/>
    </row>
    <row r="13" spans="1:2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74" t="s">
        <v>46</v>
      </c>
      <c r="M13" s="75"/>
      <c r="N13" s="101">
        <v>0</v>
      </c>
      <c r="O13" s="102">
        <f t="shared" si="0"/>
        <v>0</v>
      </c>
      <c r="P13" s="88">
        <v>2.13</v>
      </c>
      <c r="Q13" s="103"/>
      <c r="R13" s="103"/>
      <c r="S13" s="104"/>
      <c r="T13" s="105"/>
      <c r="U13" s="99"/>
    </row>
    <row r="14" spans="1:20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06" t="s">
        <v>47</v>
      </c>
      <c r="M14" s="75"/>
      <c r="N14" s="107"/>
      <c r="O14" s="108"/>
      <c r="P14" s="52"/>
      <c r="Q14" s="109"/>
      <c r="R14" s="110" t="s">
        <v>48</v>
      </c>
      <c r="S14" s="111">
        <f>N15-N10</f>
        <v>686.5</v>
      </c>
      <c r="T14" s="112">
        <f>O15-O10</f>
        <v>559.796</v>
      </c>
    </row>
    <row r="15" spans="1:16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13" t="s">
        <v>49</v>
      </c>
      <c r="M15" s="114"/>
      <c r="N15" s="115">
        <f>SUM(N8:N13)</f>
        <v>757.06</v>
      </c>
      <c r="O15" s="116">
        <f>SUM(O8:O13)</f>
        <v>636.0008</v>
      </c>
      <c r="P15" s="52"/>
    </row>
    <row r="16" spans="1:1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17" t="s">
        <v>50</v>
      </c>
      <c r="M16" s="118"/>
      <c r="N16" s="37"/>
      <c r="O16" s="37"/>
      <c r="P16" s="52"/>
      <c r="Q16" s="46"/>
    </row>
    <row r="17" spans="1:1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19" t="s">
        <v>51</v>
      </c>
      <c r="M17" s="120" t="s">
        <v>52</v>
      </c>
      <c r="N17" s="121">
        <f>SUM(M17*0.72)</f>
        <v>25.2</v>
      </c>
      <c r="O17" s="122">
        <f>SUM(N17*P17)</f>
        <v>27.216</v>
      </c>
      <c r="P17" s="88">
        <v>1.08</v>
      </c>
      <c r="Q17" s="46"/>
    </row>
    <row r="18" spans="1:21" ht="25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L18" s="123"/>
      <c r="M18" s="124"/>
      <c r="N18" s="125"/>
      <c r="O18" s="125"/>
      <c r="Q18" s="126"/>
      <c r="R18" s="127"/>
      <c r="S18" s="128"/>
      <c r="T18" s="128"/>
      <c r="U18" s="46"/>
    </row>
    <row r="19" spans="1:21" ht="25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L19" s="129">
        <f>IF(N15&gt;758,L70,L71)</f>
        <v>0</v>
      </c>
      <c r="Q19" s="123"/>
      <c r="R19" s="124"/>
      <c r="S19" s="125"/>
      <c r="T19" s="125"/>
      <c r="U19" s="46"/>
    </row>
    <row r="20" spans="1:21" ht="25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Q20" s="123"/>
      <c r="R20" s="124"/>
      <c r="S20" s="125"/>
      <c r="T20" s="125"/>
      <c r="U20" s="46"/>
    </row>
    <row r="21" spans="1:21" ht="12.75">
      <c r="A21" s="2"/>
      <c r="B21" s="2"/>
      <c r="C21" s="2"/>
      <c r="D21" s="2"/>
      <c r="E21" s="2"/>
      <c r="F21" s="2"/>
      <c r="G21" s="2"/>
      <c r="H21" s="2"/>
      <c r="I21" s="2"/>
      <c r="J21" s="2"/>
      <c r="Q21" s="46"/>
      <c r="R21" s="46"/>
      <c r="S21" s="46"/>
      <c r="T21" s="46"/>
      <c r="U21" s="46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Q22" s="46"/>
      <c r="R22" s="46"/>
      <c r="S22" s="46"/>
      <c r="T22" s="46"/>
      <c r="U22" s="46"/>
    </row>
    <row r="23" spans="1:21" ht="12.75">
      <c r="A23" s="2"/>
      <c r="B23" s="2"/>
      <c r="C23" s="2"/>
      <c r="D23" s="2"/>
      <c r="E23" s="2"/>
      <c r="F23" s="2"/>
      <c r="G23" s="2"/>
      <c r="H23" s="2"/>
      <c r="I23" s="2"/>
      <c r="J23" s="2"/>
      <c r="Q23" s="46"/>
      <c r="R23" s="46"/>
      <c r="S23" s="46"/>
      <c r="T23" s="46"/>
      <c r="U23" s="46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Q24" s="46"/>
      <c r="R24" s="46"/>
      <c r="S24" s="46"/>
      <c r="T24" s="46"/>
      <c r="U24" s="46"/>
    </row>
    <row r="25" spans="1:21" ht="12.75">
      <c r="A25" s="2"/>
      <c r="B25" s="2"/>
      <c r="C25" s="2"/>
      <c r="D25" s="2"/>
      <c r="E25" s="2"/>
      <c r="F25" s="2"/>
      <c r="G25" s="2"/>
      <c r="H25" s="2"/>
      <c r="I25" s="2"/>
      <c r="J25" s="2"/>
      <c r="Q25" s="46"/>
      <c r="R25" s="46"/>
      <c r="S25" s="46"/>
      <c r="T25" s="46"/>
      <c r="U25" s="46"/>
    </row>
    <row r="26" spans="1:21" ht="12.75">
      <c r="A26" s="2"/>
      <c r="B26" s="2"/>
      <c r="C26" s="2"/>
      <c r="D26" s="2"/>
      <c r="E26" s="2"/>
      <c r="F26" s="2"/>
      <c r="G26" s="2"/>
      <c r="H26" s="2"/>
      <c r="I26" s="2"/>
      <c r="J26" s="2"/>
      <c r="Q26" s="46"/>
      <c r="R26" s="46"/>
      <c r="S26" s="46"/>
      <c r="T26" s="46"/>
      <c r="U26" s="46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Q27" s="46"/>
      <c r="R27" s="46"/>
      <c r="S27" s="46"/>
      <c r="T27" s="46"/>
      <c r="U27" s="46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Q28" s="46"/>
      <c r="R28" s="46"/>
      <c r="S28" s="46"/>
      <c r="T28" s="46"/>
      <c r="U28" s="46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Q29" s="46"/>
      <c r="R29" s="46"/>
      <c r="S29" s="46"/>
      <c r="T29" s="46"/>
      <c r="U29" s="46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Q30" s="46"/>
      <c r="R30" s="46"/>
      <c r="S30" s="46"/>
      <c r="T30" s="46"/>
      <c r="U30" s="46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Q31" s="46"/>
      <c r="R31" s="46"/>
      <c r="S31" s="46"/>
      <c r="T31" s="46"/>
      <c r="U31" s="46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Q32" s="46"/>
      <c r="R32" s="46"/>
      <c r="S32" s="46"/>
      <c r="T32" s="46"/>
      <c r="U32" s="46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Q33" s="46"/>
      <c r="R33" s="46"/>
      <c r="S33" s="46"/>
      <c r="T33" s="46"/>
      <c r="U33" s="46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Q34" s="46"/>
      <c r="R34" s="46"/>
      <c r="S34" s="46"/>
      <c r="T34" s="46"/>
      <c r="U34" s="46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Q35" s="46"/>
      <c r="R35" s="46"/>
      <c r="S35" s="46"/>
      <c r="T35" s="46"/>
      <c r="U35" s="46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Q36" s="46"/>
      <c r="R36" s="46"/>
      <c r="S36" s="46"/>
      <c r="T36" s="46"/>
      <c r="U36" s="46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Q37" s="46"/>
      <c r="R37" s="46"/>
      <c r="S37" s="46"/>
      <c r="T37" s="46"/>
      <c r="U37" s="46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Q38" s="46"/>
      <c r="R38" s="46"/>
      <c r="S38" s="46"/>
      <c r="T38" s="46"/>
      <c r="U38" s="46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Q39" s="46"/>
      <c r="R39" s="46"/>
      <c r="S39" s="46"/>
      <c r="T39" s="46"/>
      <c r="U39" s="46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Q40" s="46"/>
      <c r="R40" s="46"/>
      <c r="S40" s="46"/>
      <c r="T40" s="46"/>
      <c r="U40" s="46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Q41" s="46"/>
      <c r="R41" s="46"/>
      <c r="S41" s="46"/>
      <c r="T41" s="46"/>
      <c r="U41" s="46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Q42" s="46"/>
      <c r="R42" s="46"/>
      <c r="S42" s="46"/>
      <c r="T42" s="46"/>
      <c r="U42" s="46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Q43" s="46"/>
      <c r="R43" s="46"/>
      <c r="S43" s="46"/>
      <c r="T43" s="46"/>
      <c r="U43" s="46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Q44" s="46"/>
      <c r="R44" s="46"/>
      <c r="S44" s="46"/>
      <c r="T44" s="46"/>
      <c r="U44" s="46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L45" s="46"/>
      <c r="M45" s="46"/>
      <c r="N45" s="46"/>
      <c r="O45" s="46"/>
      <c r="Q45" s="46"/>
      <c r="R45" s="46"/>
      <c r="S45" s="46"/>
      <c r="T45" s="46"/>
      <c r="U45" s="46"/>
    </row>
    <row r="46" spans="12:21" ht="12.75">
      <c r="L46" s="130"/>
      <c r="M46" s="131"/>
      <c r="N46" s="131"/>
      <c r="O46" s="131"/>
      <c r="P46" s="46"/>
      <c r="Q46" s="46"/>
      <c r="R46" s="46"/>
      <c r="S46" s="46"/>
      <c r="T46" s="46"/>
      <c r="U46" s="46"/>
    </row>
    <row r="47" spans="12:33" ht="12.75">
      <c r="L47" s="130"/>
      <c r="M47" s="131"/>
      <c r="N47" s="131"/>
      <c r="O47" s="131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2:33" ht="12.75">
      <c r="L48" s="132"/>
      <c r="M48" s="131"/>
      <c r="N48" s="131"/>
      <c r="O48" s="131"/>
      <c r="P48" s="46"/>
      <c r="Q48" s="130"/>
      <c r="R48" s="131"/>
      <c r="S48" s="131"/>
      <c r="T48" s="131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2:33" ht="12.75">
      <c r="L49" s="133"/>
      <c r="M49" s="134"/>
      <c r="N49" s="135"/>
      <c r="O49" s="135"/>
      <c r="P49" s="46"/>
      <c r="Q49" s="130"/>
      <c r="R49" s="131"/>
      <c r="S49" s="131"/>
      <c r="T49" s="131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2:33" ht="12.75">
      <c r="L50" s="127"/>
      <c r="M50" s="136"/>
      <c r="N50" s="137"/>
      <c r="O50" s="137"/>
      <c r="P50" s="138"/>
      <c r="Q50" s="132"/>
      <c r="R50" s="131"/>
      <c r="S50" s="131"/>
      <c r="T50" s="131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2:33" ht="12.75">
      <c r="L51" s="137"/>
      <c r="M51" s="137"/>
      <c r="N51" s="137"/>
      <c r="O51" s="137"/>
      <c r="P51" s="46"/>
      <c r="Q51" s="133"/>
      <c r="R51" s="134"/>
      <c r="S51" s="135"/>
      <c r="T51" s="13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2:33" ht="12.75">
      <c r="L52" s="127"/>
      <c r="M52" s="127"/>
      <c r="N52" s="137"/>
      <c r="O52" s="137"/>
      <c r="P52" s="46"/>
      <c r="Q52" s="127"/>
      <c r="R52" s="136"/>
      <c r="S52" s="137"/>
      <c r="T52" s="137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2:33" ht="12.75">
      <c r="L53" s="127"/>
      <c r="M53" s="127"/>
      <c r="N53" s="139"/>
      <c r="O53" s="140"/>
      <c r="P53" s="46"/>
      <c r="Q53" s="137"/>
      <c r="R53" s="137"/>
      <c r="S53" s="137"/>
      <c r="T53" s="137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2:33" ht="12.75">
      <c r="L54" s="127"/>
      <c r="M54" s="127"/>
      <c r="N54" s="136"/>
      <c r="O54" s="136"/>
      <c r="P54" s="46"/>
      <c r="Q54" s="127"/>
      <c r="R54" s="127"/>
      <c r="S54" s="137"/>
      <c r="T54" s="137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2:33" ht="25.5" customHeight="1">
      <c r="L55" s="127"/>
      <c r="M55" s="127"/>
      <c r="N55" s="140"/>
      <c r="O55" s="140"/>
      <c r="P55" s="46"/>
      <c r="Q55" s="127"/>
      <c r="R55" s="127"/>
      <c r="S55" s="139"/>
      <c r="T55" s="140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2:33" ht="25.5" customHeight="1">
      <c r="L56" s="141"/>
      <c r="M56" s="139"/>
      <c r="N56" s="140"/>
      <c r="O56" s="140"/>
      <c r="P56" s="46"/>
      <c r="Q56" s="127"/>
      <c r="R56" s="127"/>
      <c r="S56" s="136"/>
      <c r="T56" s="13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2:33" ht="12.75">
      <c r="L57" s="127"/>
      <c r="M57" s="127"/>
      <c r="N57" s="142"/>
      <c r="O57" s="140"/>
      <c r="P57" s="99"/>
      <c r="Q57" s="127"/>
      <c r="R57" s="127"/>
      <c r="S57" s="140"/>
      <c r="T57" s="140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2:33" ht="12.75">
      <c r="L58" s="127"/>
      <c r="M58" s="127"/>
      <c r="N58" s="142"/>
      <c r="O58" s="140"/>
      <c r="P58" s="99"/>
      <c r="Q58" s="141"/>
      <c r="R58" s="139"/>
      <c r="S58" s="140"/>
      <c r="T58" s="140"/>
      <c r="U58" s="99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2:33" ht="25.5" customHeight="1">
      <c r="L59" s="127"/>
      <c r="M59" s="127"/>
      <c r="N59" s="142"/>
      <c r="O59" s="140"/>
      <c r="P59" s="99"/>
      <c r="Q59" s="127"/>
      <c r="R59" s="127"/>
      <c r="S59" s="142"/>
      <c r="T59" s="140"/>
      <c r="U59" s="99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2:33" ht="25.5" customHeight="1">
      <c r="L60" s="127"/>
      <c r="M60" s="127"/>
      <c r="N60" s="142"/>
      <c r="O60" s="140"/>
      <c r="P60" s="99"/>
      <c r="Q60" s="127"/>
      <c r="R60" s="127"/>
      <c r="S60" s="142"/>
      <c r="T60" s="140"/>
      <c r="U60" s="99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2:33" ht="25.5" customHeight="1">
      <c r="L61" s="143"/>
      <c r="M61" s="127"/>
      <c r="N61" s="140"/>
      <c r="O61" s="140"/>
      <c r="P61" s="99"/>
      <c r="Q61" s="127"/>
      <c r="R61" s="127"/>
      <c r="S61" s="142"/>
      <c r="T61" s="140"/>
      <c r="U61" s="99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12:33" ht="25.5" customHeight="1">
      <c r="L62" s="126"/>
      <c r="M62" s="127"/>
      <c r="N62" s="128"/>
      <c r="O62" s="128"/>
      <c r="P62" s="46"/>
      <c r="Q62" s="127"/>
      <c r="R62" s="127"/>
      <c r="S62" s="142"/>
      <c r="T62" s="140"/>
      <c r="U62" s="99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12:33" ht="25.5" customHeight="1">
      <c r="L63" s="126"/>
      <c r="M63" s="127"/>
      <c r="N63" s="128"/>
      <c r="O63" s="128"/>
      <c r="P63" s="46"/>
      <c r="Q63" s="143"/>
      <c r="R63" s="127"/>
      <c r="S63" s="140"/>
      <c r="T63" s="140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12:33" ht="25.5" customHeight="1">
      <c r="L64" s="126"/>
      <c r="M64" s="127"/>
      <c r="N64" s="128"/>
      <c r="O64" s="128"/>
      <c r="P64" s="46"/>
      <c r="Q64" s="126"/>
      <c r="R64" s="127"/>
      <c r="S64" s="128"/>
      <c r="T64" s="128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  <row r="65" spans="12:33" ht="25.5" customHeight="1">
      <c r="L65" s="123"/>
      <c r="M65" s="124"/>
      <c r="N65" s="125"/>
      <c r="O65" s="125"/>
      <c r="P65" s="46"/>
      <c r="Q65" s="126"/>
      <c r="R65" s="127"/>
      <c r="S65" s="128"/>
      <c r="T65" s="128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</row>
    <row r="66" spans="12:33" ht="25.5" customHeight="1">
      <c r="L66" s="46"/>
      <c r="M66" s="46"/>
      <c r="N66" s="46"/>
      <c r="O66" s="46"/>
      <c r="P66" s="46"/>
      <c r="Q66" s="126"/>
      <c r="R66" s="127"/>
      <c r="S66" s="128"/>
      <c r="T66" s="128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2:33" ht="25.5" customHeight="1">
      <c r="L67" s="46"/>
      <c r="M67" s="46"/>
      <c r="N67" s="46"/>
      <c r="O67" s="46"/>
      <c r="P67" s="46"/>
      <c r="Q67" s="123"/>
      <c r="R67" s="124"/>
      <c r="S67" s="125"/>
      <c r="T67" s="125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</row>
    <row r="68" spans="12:33" ht="12.75"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2:33" ht="12.75"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</row>
    <row r="70" spans="12:33" ht="12.75">
      <c r="L70" s="46" t="s">
        <v>53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</row>
    <row r="71" spans="12:33" ht="12.75">
      <c r="L71" s="46" t="s">
        <v>54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</row>
    <row r="102" ht="25.5" customHeight="1"/>
    <row r="103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49" ht="25.5" customHeight="1"/>
    <row r="150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</sheetData>
  <sheetProtection sheet="1"/>
  <mergeCells count="6">
    <mergeCell ref="L1:T1"/>
    <mergeCell ref="P4:P9"/>
    <mergeCell ref="N5:O5"/>
    <mergeCell ref="Q5:R5"/>
    <mergeCell ref="Q7:R7"/>
    <mergeCell ref="Q8:R8"/>
  </mergeCells>
  <printOptions horizontalCentered="1" verticalCentered="1"/>
  <pageMargins left="0.32013888888888886" right="0.39375" top="0.39305555555555555" bottom="0.5118055555555555" header="0.19652777777777777" footer="0.19652777777777777"/>
  <pageSetup fitToHeight="1" fitToWidth="1" horizontalDpi="300" verticalDpi="300" orientation="landscape" paperSize="9"/>
  <headerFooter alignWithMargins="0">
    <oddHeader>&amp;C&amp;D</oddHeader>
    <oddFooter>&amp;CGraphique
- moments de centrage -&amp;R&amp;8&amp;P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5"/>
  <sheetViews>
    <sheetView showGridLines="0" showRowColHeaders="0" showZeros="0" tabSelected="1" zoomScale="75" zoomScaleNormal="75" workbookViewId="0" topLeftCell="A1">
      <selection activeCell="D20" sqref="D20"/>
    </sheetView>
  </sheetViews>
  <sheetFormatPr defaultColWidth="10.28125" defaultRowHeight="12.75"/>
  <cols>
    <col min="1" max="1" width="11.421875" style="44" customWidth="1"/>
    <col min="2" max="2" width="8.7109375" style="44" customWidth="1"/>
    <col min="3" max="3" width="45.8515625" style="44" customWidth="1"/>
    <col min="4" max="4" width="9.140625" style="44" customWidth="1"/>
    <col min="5" max="6" width="11.421875" style="44" customWidth="1"/>
    <col min="7" max="7" width="9.00390625" style="44" customWidth="1"/>
    <col min="8" max="8" width="4.28125" style="44" customWidth="1"/>
    <col min="9" max="9" width="10.7109375" style="44" customWidth="1"/>
    <col min="10" max="16384" width="11.421875" style="44" customWidth="1"/>
  </cols>
  <sheetData>
    <row r="1" spans="2:12" ht="12.75">
      <c r="B1" s="2"/>
      <c r="C1" s="144" t="s">
        <v>55</v>
      </c>
      <c r="D1" s="144"/>
      <c r="E1" s="144"/>
      <c r="F1" s="144"/>
      <c r="G1" s="144"/>
      <c r="H1" s="144"/>
      <c r="I1" s="144"/>
      <c r="J1" s="144"/>
      <c r="K1" s="144"/>
      <c r="L1" s="46"/>
    </row>
    <row r="2" spans="2:13" ht="18.75" customHeight="1">
      <c r="B2" s="2"/>
      <c r="C2" s="47" t="s">
        <v>10</v>
      </c>
      <c r="D2" s="48"/>
      <c r="E2" s="49"/>
      <c r="F2" s="49"/>
      <c r="H2" s="2"/>
      <c r="I2" s="2"/>
      <c r="J2" s="2"/>
      <c r="K2" s="2"/>
      <c r="L2" s="46"/>
      <c r="M2" s="50"/>
    </row>
    <row r="3" spans="2:13" ht="18.75" customHeight="1">
      <c r="B3" s="2"/>
      <c r="C3" s="47" t="s">
        <v>56</v>
      </c>
      <c r="D3" s="48"/>
      <c r="E3" s="49"/>
      <c r="F3" s="49"/>
      <c r="G3" s="145"/>
      <c r="H3" s="2"/>
      <c r="I3" s="2"/>
      <c r="J3" s="2"/>
      <c r="K3" s="2"/>
      <c r="L3" s="46"/>
      <c r="M3" s="50"/>
    </row>
    <row r="4" spans="2:13" ht="18.75" customHeight="1">
      <c r="B4" s="2"/>
      <c r="C4" s="146"/>
      <c r="D4" s="48"/>
      <c r="E4" s="49"/>
      <c r="F4" s="49"/>
      <c r="G4" s="145"/>
      <c r="H4" s="2"/>
      <c r="I4" s="2"/>
      <c r="J4" s="2"/>
      <c r="K4" s="2"/>
      <c r="L4" s="46"/>
      <c r="M4" s="50"/>
    </row>
    <row r="5" spans="2:12" ht="19.5" customHeight="1">
      <c r="B5" s="2"/>
      <c r="C5" s="53"/>
      <c r="D5" s="54"/>
      <c r="E5" s="55" t="s">
        <v>57</v>
      </c>
      <c r="F5" s="55"/>
      <c r="G5" s="147" t="s">
        <v>27</v>
      </c>
      <c r="H5" s="52"/>
      <c r="I5" s="52"/>
      <c r="J5" s="52"/>
      <c r="K5" s="52"/>
      <c r="L5" s="46"/>
    </row>
    <row r="6" spans="2:11" ht="19.5" customHeight="1">
      <c r="B6" s="2"/>
      <c r="C6" s="59" t="s">
        <v>58</v>
      </c>
      <c r="D6" s="60"/>
      <c r="E6" s="61" t="s">
        <v>32</v>
      </c>
      <c r="F6" s="62" t="s">
        <v>33</v>
      </c>
      <c r="G6" s="147"/>
      <c r="H6" s="56"/>
      <c r="I6" s="56"/>
      <c r="J6" s="57" t="s">
        <v>29</v>
      </c>
      <c r="K6" s="58" t="s">
        <v>30</v>
      </c>
    </row>
    <row r="7" spans="2:11" ht="19.5" customHeight="1">
      <c r="B7" s="2"/>
      <c r="C7" s="67"/>
      <c r="D7" s="68"/>
      <c r="E7" s="69" t="s">
        <v>34</v>
      </c>
      <c r="F7" s="70" t="s">
        <v>35</v>
      </c>
      <c r="G7" s="147"/>
      <c r="H7" s="63"/>
      <c r="I7" s="64"/>
      <c r="J7" s="65">
        <v>712</v>
      </c>
      <c r="K7" s="66">
        <v>635</v>
      </c>
    </row>
    <row r="8" spans="2:11" ht="19.5" customHeight="1">
      <c r="B8" s="2"/>
      <c r="C8" s="74" t="s">
        <v>59</v>
      </c>
      <c r="D8" s="75"/>
      <c r="E8" s="76">
        <v>758.5</v>
      </c>
      <c r="F8" s="77">
        <v>774.42</v>
      </c>
      <c r="G8" s="147"/>
      <c r="H8" s="63"/>
      <c r="I8" s="148" t="s">
        <v>36</v>
      </c>
      <c r="J8" s="72">
        <v>900</v>
      </c>
      <c r="K8" s="73">
        <v>805</v>
      </c>
    </row>
    <row r="9" spans="2:11" ht="19.5" customHeight="1">
      <c r="B9" s="2"/>
      <c r="C9" s="91" t="s">
        <v>60</v>
      </c>
      <c r="D9" s="100"/>
      <c r="E9" s="149">
        <v>6.8</v>
      </c>
      <c r="F9" s="150"/>
      <c r="G9" s="147"/>
      <c r="H9" s="89"/>
      <c r="I9" s="151" t="s">
        <v>61</v>
      </c>
      <c r="J9" s="65">
        <v>1111</v>
      </c>
      <c r="K9" s="73">
        <v>1125</v>
      </c>
    </row>
    <row r="10" spans="2:11" ht="19.5" customHeight="1">
      <c r="B10" s="2"/>
      <c r="C10" s="74" t="s">
        <v>62</v>
      </c>
      <c r="D10" s="75"/>
      <c r="E10" s="87"/>
      <c r="F10" s="152"/>
      <c r="G10" s="147"/>
      <c r="H10" s="83"/>
      <c r="I10" s="84"/>
      <c r="J10" s="72">
        <v>1111</v>
      </c>
      <c r="K10" s="66">
        <v>1325</v>
      </c>
    </row>
    <row r="11" spans="2:11" ht="19.5" customHeight="1">
      <c r="B11" s="2"/>
      <c r="C11" s="85" t="s">
        <v>40</v>
      </c>
      <c r="D11" s="86" t="s">
        <v>63</v>
      </c>
      <c r="E11" s="87">
        <f>SUM(D11*0.72)</f>
        <v>148.32</v>
      </c>
      <c r="F11" s="77">
        <f aca="true" t="shared" si="0" ref="F11:F15">SUM(E11*G11)</f>
        <v>181.98864</v>
      </c>
      <c r="G11" s="153">
        <v>1.227</v>
      </c>
      <c r="H11" s="89"/>
      <c r="I11" s="90"/>
      <c r="J11" s="72">
        <v>712</v>
      </c>
      <c r="K11" s="66">
        <v>858</v>
      </c>
    </row>
    <row r="12" spans="2:12" ht="19.5" customHeight="1">
      <c r="B12" s="2"/>
      <c r="C12" s="91" t="s">
        <v>64</v>
      </c>
      <c r="D12" s="92"/>
      <c r="E12" s="93">
        <v>153</v>
      </c>
      <c r="F12" s="94">
        <f t="shared" si="0"/>
        <v>143.82</v>
      </c>
      <c r="G12" s="153">
        <v>0.94</v>
      </c>
      <c r="H12" s="95"/>
      <c r="I12" s="96" t="s">
        <v>43</v>
      </c>
      <c r="J12" s="97">
        <f>E17</f>
        <v>1110.62</v>
      </c>
      <c r="K12" s="98">
        <f>F17</f>
        <v>1181.8046399999998</v>
      </c>
      <c r="L12" s="99"/>
    </row>
    <row r="13" spans="2:12" ht="19.5" customHeight="1">
      <c r="B13" s="2"/>
      <c r="C13" s="74" t="s">
        <v>65</v>
      </c>
      <c r="D13" s="75"/>
      <c r="E13" s="154">
        <v>44</v>
      </c>
      <c r="F13" s="77">
        <f t="shared" si="0"/>
        <v>81.57600000000001</v>
      </c>
      <c r="G13" s="153">
        <v>1.854</v>
      </c>
      <c r="H13" s="95"/>
      <c r="I13" s="96" t="s">
        <v>45</v>
      </c>
      <c r="J13" s="97">
        <f>J12-E19</f>
        <v>1067.4199999999998</v>
      </c>
      <c r="K13" s="98">
        <f>K12-F19</f>
        <v>1128.7982399999999</v>
      </c>
      <c r="L13" s="99"/>
    </row>
    <row r="14" spans="2:12" ht="19.5" customHeight="1">
      <c r="B14" s="2"/>
      <c r="C14" s="91" t="s">
        <v>66</v>
      </c>
      <c r="D14" s="100"/>
      <c r="E14" s="93"/>
      <c r="F14" s="94">
        <f t="shared" si="0"/>
        <v>0</v>
      </c>
      <c r="G14" s="153">
        <v>2.41</v>
      </c>
      <c r="H14" s="103"/>
      <c r="I14" s="103"/>
      <c r="J14" s="104"/>
      <c r="K14" s="105"/>
      <c r="L14" s="99"/>
    </row>
    <row r="15" spans="2:12" ht="19.5" customHeight="1">
      <c r="B15" s="2"/>
      <c r="C15" s="74" t="s">
        <v>67</v>
      </c>
      <c r="D15" s="75"/>
      <c r="E15" s="155">
        <v>0</v>
      </c>
      <c r="F15" s="156">
        <f t="shared" si="0"/>
        <v>0</v>
      </c>
      <c r="G15" s="153">
        <v>3.12</v>
      </c>
      <c r="H15" s="157"/>
      <c r="I15" s="158" t="s">
        <v>36</v>
      </c>
      <c r="J15" s="159">
        <v>953</v>
      </c>
      <c r="K15" s="160">
        <v>890</v>
      </c>
      <c r="L15" s="99"/>
    </row>
    <row r="16" spans="2:12" ht="19.5" customHeight="1">
      <c r="B16" s="2"/>
      <c r="C16" s="106" t="s">
        <v>47</v>
      </c>
      <c r="D16" s="75"/>
      <c r="E16" s="155"/>
      <c r="F16" s="156"/>
      <c r="G16" s="52"/>
      <c r="H16" s="89"/>
      <c r="I16" s="151" t="s">
        <v>68</v>
      </c>
      <c r="J16" s="65">
        <v>953</v>
      </c>
      <c r="K16" s="73">
        <v>978</v>
      </c>
      <c r="L16" s="46"/>
    </row>
    <row r="17" spans="2:12" ht="19.5" customHeight="1">
      <c r="B17" s="2"/>
      <c r="C17" s="113" t="s">
        <v>49</v>
      </c>
      <c r="D17" s="114"/>
      <c r="E17" s="115">
        <f>SUM(E8:E15)</f>
        <v>1110.62</v>
      </c>
      <c r="F17" s="116">
        <f>SUM(F8:F15)</f>
        <v>1181.8046399999998</v>
      </c>
      <c r="G17" s="52"/>
      <c r="H17" s="109"/>
      <c r="I17" s="161"/>
      <c r="J17" s="111">
        <v>712</v>
      </c>
      <c r="K17" s="112">
        <v>738</v>
      </c>
      <c r="L17" s="46"/>
    </row>
    <row r="18" spans="2:12" ht="19.5" customHeight="1">
      <c r="B18" s="2"/>
      <c r="C18" s="117" t="s">
        <v>50</v>
      </c>
      <c r="D18" s="118"/>
      <c r="F18" s="37"/>
      <c r="G18" s="52"/>
      <c r="H18" s="118"/>
      <c r="I18" s="118"/>
      <c r="J18" s="162"/>
      <c r="K18" s="162"/>
      <c r="L18" s="46"/>
    </row>
    <row r="19" spans="2:12" ht="19.5" customHeight="1">
      <c r="B19" s="2"/>
      <c r="C19" s="119" t="s">
        <v>51</v>
      </c>
      <c r="D19" s="120" t="s">
        <v>69</v>
      </c>
      <c r="E19" s="121">
        <f>SUM(D19*0.72)</f>
        <v>43.199999999999996</v>
      </c>
      <c r="F19" s="122">
        <f>SUM(E19*G19)</f>
        <v>53.0064</v>
      </c>
      <c r="G19" s="88">
        <v>1.227</v>
      </c>
      <c r="H19" s="109"/>
      <c r="I19" s="110" t="s">
        <v>48</v>
      </c>
      <c r="J19" s="111">
        <f>E17-E11</f>
        <v>962.3</v>
      </c>
      <c r="K19" s="112">
        <f>F17-F11</f>
        <v>999.8159999999998</v>
      </c>
      <c r="L19" s="46"/>
    </row>
    <row r="20" spans="3:12" ht="25.5" customHeight="1">
      <c r="C20" s="126"/>
      <c r="D20" s="127"/>
      <c r="E20" s="128"/>
      <c r="F20" s="128"/>
      <c r="H20" s="126"/>
      <c r="I20" s="127"/>
      <c r="J20" s="128"/>
      <c r="K20" s="128"/>
      <c r="L20" s="46"/>
    </row>
    <row r="21" spans="3:12" ht="25.5" customHeight="1">
      <c r="C21" s="163">
        <f>IF(E17&gt;1111,C74,C75)</f>
        <v>0</v>
      </c>
      <c r="D21" s="124"/>
      <c r="F21" s="125"/>
      <c r="H21" s="123"/>
      <c r="I21" s="124"/>
      <c r="J21" s="125"/>
      <c r="K21" s="125"/>
      <c r="L21" s="46"/>
    </row>
    <row r="22" spans="3:12" ht="25.5" customHeight="1">
      <c r="C22" s="123"/>
      <c r="D22" s="124"/>
      <c r="E22" s="125"/>
      <c r="F22" s="125"/>
      <c r="H22" s="123"/>
      <c r="I22" s="124"/>
      <c r="J22" s="125"/>
      <c r="K22" s="125"/>
      <c r="L22" s="46"/>
    </row>
    <row r="23" spans="8:12" ht="12.75">
      <c r="H23" s="46"/>
      <c r="I23" s="46"/>
      <c r="J23" s="46"/>
      <c r="K23" s="46"/>
      <c r="L23" s="46"/>
    </row>
    <row r="24" spans="8:12" ht="12.75">
      <c r="H24" s="46"/>
      <c r="I24" s="46"/>
      <c r="J24" s="46"/>
      <c r="K24" s="46"/>
      <c r="L24" s="46"/>
    </row>
    <row r="25" spans="8:12" ht="12.75">
      <c r="H25" s="46"/>
      <c r="I25" s="46"/>
      <c r="J25" s="46"/>
      <c r="K25" s="46"/>
      <c r="L25" s="46"/>
    </row>
    <row r="26" spans="8:12" ht="12.75">
      <c r="H26" s="46"/>
      <c r="I26" s="46"/>
      <c r="J26" s="46"/>
      <c r="K26" s="46"/>
      <c r="L26" s="46"/>
    </row>
    <row r="27" spans="8:12" ht="12.75">
      <c r="H27" s="46"/>
      <c r="I27" s="46"/>
      <c r="J27" s="46"/>
      <c r="K27" s="46"/>
      <c r="L27" s="46"/>
    </row>
    <row r="28" spans="8:12" ht="12.75">
      <c r="H28" s="46"/>
      <c r="I28" s="46"/>
      <c r="J28" s="46"/>
      <c r="K28" s="46"/>
      <c r="L28" s="46"/>
    </row>
    <row r="29" spans="8:12" ht="12.75">
      <c r="H29" s="46"/>
      <c r="I29" s="46"/>
      <c r="J29" s="46"/>
      <c r="K29" s="46"/>
      <c r="L29" s="46"/>
    </row>
    <row r="30" spans="8:12" ht="12.75">
      <c r="H30" s="46"/>
      <c r="I30" s="46"/>
      <c r="J30" s="46"/>
      <c r="K30" s="46"/>
      <c r="L30" s="46"/>
    </row>
    <row r="31" spans="8:12" ht="12.75">
      <c r="H31" s="46"/>
      <c r="I31" s="46"/>
      <c r="J31" s="46"/>
      <c r="K31" s="46"/>
      <c r="L31" s="46"/>
    </row>
    <row r="32" spans="8:12" ht="12.75">
      <c r="H32" s="46"/>
      <c r="I32" s="46"/>
      <c r="J32" s="46"/>
      <c r="K32" s="46"/>
      <c r="L32" s="46"/>
    </row>
    <row r="33" spans="8:12" ht="12.75">
      <c r="H33" s="46"/>
      <c r="I33" s="46"/>
      <c r="J33" s="46"/>
      <c r="K33" s="46"/>
      <c r="L33" s="46"/>
    </row>
    <row r="34" spans="8:12" ht="12.75">
      <c r="H34" s="46"/>
      <c r="I34" s="46"/>
      <c r="J34" s="46"/>
      <c r="K34" s="46"/>
      <c r="L34" s="46"/>
    </row>
    <row r="35" spans="8:12" ht="12.75">
      <c r="H35" s="46"/>
      <c r="I35" s="46"/>
      <c r="J35" s="46"/>
      <c r="K35" s="46"/>
      <c r="L35" s="46"/>
    </row>
    <row r="36" spans="8:12" ht="12.75">
      <c r="H36" s="46"/>
      <c r="I36" s="46"/>
      <c r="J36" s="46"/>
      <c r="K36" s="46"/>
      <c r="L36" s="46"/>
    </row>
    <row r="37" spans="8:12" ht="12.75">
      <c r="H37" s="46"/>
      <c r="I37" s="46"/>
      <c r="J37" s="46"/>
      <c r="K37" s="46"/>
      <c r="L37" s="46"/>
    </row>
    <row r="38" spans="8:12" ht="12.75">
      <c r="H38" s="46"/>
      <c r="I38" s="46"/>
      <c r="J38" s="46"/>
      <c r="K38" s="46"/>
      <c r="L38" s="46"/>
    </row>
    <row r="39" spans="8:12" ht="12.75">
      <c r="H39" s="46"/>
      <c r="I39" s="46"/>
      <c r="J39" s="46"/>
      <c r="K39" s="46"/>
      <c r="L39" s="46"/>
    </row>
    <row r="40" spans="8:12" ht="12.75">
      <c r="H40" s="46"/>
      <c r="I40" s="46"/>
      <c r="J40" s="46"/>
      <c r="K40" s="46"/>
      <c r="L40" s="46"/>
    </row>
    <row r="41" spans="8:12" ht="12.75">
      <c r="H41" s="46"/>
      <c r="I41" s="46"/>
      <c r="J41" s="46"/>
      <c r="K41" s="46"/>
      <c r="L41" s="46"/>
    </row>
    <row r="42" spans="8:12" ht="12.75">
      <c r="H42" s="46"/>
      <c r="I42" s="46"/>
      <c r="J42" s="46"/>
      <c r="K42" s="46"/>
      <c r="L42" s="46"/>
    </row>
    <row r="43" spans="8:12" ht="12.75">
      <c r="H43" s="46"/>
      <c r="I43" s="46"/>
      <c r="J43" s="46"/>
      <c r="K43" s="46"/>
      <c r="L43" s="46"/>
    </row>
    <row r="44" spans="8:12" ht="12.75">
      <c r="H44" s="46"/>
      <c r="I44" s="46"/>
      <c r="J44" s="46"/>
      <c r="K44" s="46"/>
      <c r="L44" s="46"/>
    </row>
    <row r="45" spans="8:12" ht="12.75">
      <c r="H45" s="46"/>
      <c r="I45" s="46"/>
      <c r="J45" s="46"/>
      <c r="K45" s="46"/>
      <c r="L45" s="46"/>
    </row>
    <row r="46" spans="8:12" ht="12.75">
      <c r="H46" s="46"/>
      <c r="I46" s="46"/>
      <c r="J46" s="46"/>
      <c r="K46" s="46"/>
      <c r="L46" s="46"/>
    </row>
    <row r="47" spans="8:12" ht="12.75">
      <c r="H47" s="46"/>
      <c r="I47" s="46"/>
      <c r="J47" s="46"/>
      <c r="K47" s="46"/>
      <c r="L47" s="46"/>
    </row>
    <row r="48" spans="8:12" ht="12.75">
      <c r="H48" s="46"/>
      <c r="I48" s="46"/>
      <c r="J48" s="46"/>
      <c r="K48" s="46"/>
      <c r="L48" s="46"/>
    </row>
    <row r="49" spans="3:24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3:24" ht="12.75">
      <c r="C50" s="130"/>
      <c r="D50" s="131"/>
      <c r="E50" s="131"/>
      <c r="F50" s="131"/>
      <c r="G50" s="46"/>
      <c r="H50" s="130"/>
      <c r="I50" s="131"/>
      <c r="J50" s="131"/>
      <c r="K50" s="13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3:24" ht="12.75">
      <c r="C51" s="130"/>
      <c r="D51" s="131"/>
      <c r="E51" s="131"/>
      <c r="F51" s="131"/>
      <c r="G51" s="46"/>
      <c r="H51" s="130"/>
      <c r="I51" s="131"/>
      <c r="J51" s="131"/>
      <c r="K51" s="13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3:24" ht="12.75">
      <c r="C52" s="132"/>
      <c r="D52" s="131"/>
      <c r="E52" s="131"/>
      <c r="F52" s="131"/>
      <c r="G52" s="46"/>
      <c r="H52" s="132"/>
      <c r="I52" s="131"/>
      <c r="J52" s="131"/>
      <c r="K52" s="13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3:24" ht="12.75">
      <c r="C53" s="133"/>
      <c r="D53" s="134"/>
      <c r="E53" s="135"/>
      <c r="F53" s="135"/>
      <c r="G53" s="138"/>
      <c r="H53" s="133"/>
      <c r="I53" s="134"/>
      <c r="J53" s="135"/>
      <c r="K53" s="13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3:24" ht="12.75">
      <c r="C54" s="127"/>
      <c r="D54" s="136"/>
      <c r="E54" s="137"/>
      <c r="F54" s="137"/>
      <c r="G54" s="46"/>
      <c r="H54" s="127"/>
      <c r="I54" s="136"/>
      <c r="J54" s="137"/>
      <c r="K54" s="13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3:24" ht="12.75">
      <c r="C55" s="137"/>
      <c r="D55" s="137"/>
      <c r="E55" s="137"/>
      <c r="F55" s="137"/>
      <c r="G55" s="46"/>
      <c r="H55" s="137"/>
      <c r="I55" s="137"/>
      <c r="J55" s="137"/>
      <c r="K55" s="13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3:24" ht="12.75">
      <c r="C56" s="127"/>
      <c r="D56" s="127"/>
      <c r="E56" s="137"/>
      <c r="F56" s="137"/>
      <c r="G56" s="46"/>
      <c r="H56" s="127"/>
      <c r="I56" s="127"/>
      <c r="J56" s="137"/>
      <c r="K56" s="13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3:24" ht="25.5" customHeight="1">
      <c r="C57" s="127"/>
      <c r="D57" s="127"/>
      <c r="E57" s="139"/>
      <c r="F57" s="140"/>
      <c r="G57" s="46"/>
      <c r="H57" s="127"/>
      <c r="I57" s="127"/>
      <c r="J57" s="139"/>
      <c r="K57" s="140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3:24" ht="25.5" customHeight="1">
      <c r="C58" s="127"/>
      <c r="D58" s="127"/>
      <c r="E58" s="136"/>
      <c r="F58" s="136"/>
      <c r="G58" s="46"/>
      <c r="H58" s="127"/>
      <c r="I58" s="127"/>
      <c r="J58" s="136"/>
      <c r="K58" s="13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3:24" ht="12.75">
      <c r="C59" s="127"/>
      <c r="D59" s="127"/>
      <c r="E59" s="140"/>
      <c r="F59" s="140"/>
      <c r="G59" s="46"/>
      <c r="H59" s="127"/>
      <c r="I59" s="127"/>
      <c r="J59" s="140"/>
      <c r="K59" s="140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3:24" ht="12.75">
      <c r="C60" s="141"/>
      <c r="D60" s="139"/>
      <c r="E60" s="140"/>
      <c r="F60" s="140"/>
      <c r="G60" s="99"/>
      <c r="H60" s="141"/>
      <c r="I60" s="139"/>
      <c r="J60" s="140"/>
      <c r="K60" s="140"/>
      <c r="L60" s="99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3:24" ht="25.5" customHeight="1">
      <c r="C61" s="127"/>
      <c r="D61" s="127"/>
      <c r="E61" s="142"/>
      <c r="F61" s="140"/>
      <c r="G61" s="99"/>
      <c r="H61" s="127"/>
      <c r="I61" s="127"/>
      <c r="J61" s="142"/>
      <c r="K61" s="140"/>
      <c r="L61" s="99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3:24" ht="25.5" customHeight="1">
      <c r="C62" s="127"/>
      <c r="D62" s="127"/>
      <c r="E62" s="142"/>
      <c r="F62" s="140"/>
      <c r="G62" s="99"/>
      <c r="H62" s="127"/>
      <c r="I62" s="127"/>
      <c r="J62" s="142"/>
      <c r="K62" s="140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3:24" ht="25.5" customHeight="1">
      <c r="C63" s="127"/>
      <c r="D63" s="127"/>
      <c r="E63" s="142"/>
      <c r="F63" s="140"/>
      <c r="G63" s="99"/>
      <c r="H63" s="127"/>
      <c r="I63" s="127"/>
      <c r="J63" s="142"/>
      <c r="K63" s="140"/>
      <c r="L63" s="99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3:24" ht="25.5" customHeight="1">
      <c r="C64" s="127"/>
      <c r="D64" s="127"/>
      <c r="E64" s="142"/>
      <c r="F64" s="140"/>
      <c r="G64" s="99"/>
      <c r="H64" s="127"/>
      <c r="I64" s="127"/>
      <c r="J64" s="142"/>
      <c r="K64" s="140"/>
      <c r="L64" s="99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3:24" ht="25.5" customHeight="1">
      <c r="C65" s="143"/>
      <c r="D65" s="127"/>
      <c r="E65" s="140"/>
      <c r="F65" s="140"/>
      <c r="G65" s="46"/>
      <c r="H65" s="143"/>
      <c r="I65" s="127"/>
      <c r="J65" s="140"/>
      <c r="K65" s="140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3:24" ht="25.5" customHeight="1">
      <c r="C66" s="126"/>
      <c r="D66" s="127"/>
      <c r="E66" s="128"/>
      <c r="F66" s="128"/>
      <c r="G66" s="46"/>
      <c r="H66" s="126"/>
      <c r="I66" s="127"/>
      <c r="J66" s="128"/>
      <c r="K66" s="12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3:24" ht="25.5" customHeight="1">
      <c r="C67" s="126"/>
      <c r="D67" s="127"/>
      <c r="E67" s="128"/>
      <c r="F67" s="128"/>
      <c r="G67" s="46"/>
      <c r="H67" s="126"/>
      <c r="I67" s="127"/>
      <c r="J67" s="128"/>
      <c r="K67" s="12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3:24" ht="25.5" customHeight="1">
      <c r="C68" s="126"/>
      <c r="D68" s="127"/>
      <c r="E68" s="128"/>
      <c r="F68" s="128"/>
      <c r="G68" s="46"/>
      <c r="H68" s="126"/>
      <c r="I68" s="127"/>
      <c r="J68" s="128"/>
      <c r="K68" s="12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3:24" ht="25.5" customHeight="1">
      <c r="C69" s="123"/>
      <c r="D69" s="124"/>
      <c r="E69" s="125"/>
      <c r="F69" s="125"/>
      <c r="G69" s="46"/>
      <c r="H69" s="123"/>
      <c r="I69" s="124"/>
      <c r="J69" s="125"/>
      <c r="K69" s="12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3:24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3:24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3:24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3:24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3:24" ht="12.75">
      <c r="C74" s="44" t="s">
        <v>53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3:24" ht="12.75">
      <c r="C75" s="44" t="s">
        <v>54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104" ht="25.5" customHeight="1"/>
    <row r="105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51" ht="25.5" customHeight="1"/>
    <row r="152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</sheetData>
  <sheetProtection sheet="1"/>
  <mergeCells count="6">
    <mergeCell ref="C1:K1"/>
    <mergeCell ref="E5:F5"/>
    <mergeCell ref="G5:G10"/>
    <mergeCell ref="H6:I6"/>
    <mergeCell ref="E15:E16"/>
    <mergeCell ref="F15:F16"/>
  </mergeCells>
  <printOptions horizontalCentered="1" verticalCentered="1"/>
  <pageMargins left="0.39375" right="0.39375" top="0.6291666666666667" bottom="0.6291666666666667" header="0.19652777777777777" footer="0.19652777777777777"/>
  <pageSetup fitToHeight="1" fitToWidth="1" horizontalDpi="300" verticalDpi="300" orientation="landscape" paperSize="9"/>
  <headerFooter alignWithMargins="0">
    <oddHeader>&amp;C Imprimé le &amp;D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2019-04-01T15:43:06Z</dcterms:modified>
  <cp:category/>
  <cp:version/>
  <cp:contentType/>
  <cp:contentStatus/>
  <cp:revision>1</cp:revision>
</cp:coreProperties>
</file>